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8700" windowHeight="9375" activeTab="4"/>
  </bookViews>
  <sheets>
    <sheet name="EndDate" sheetId="1" r:id="rId1"/>
    <sheet name="Lengths" sheetId="2" r:id="rId2"/>
    <sheet name="Sheet4" sheetId="3" r:id="rId3"/>
    <sheet name="Billing" sheetId="4" r:id="rId4"/>
    <sheet name="NewSections" sheetId="5" r:id="rId5"/>
    <sheet name="Sections" sheetId="6" r:id="rId6"/>
  </sheets>
  <definedNames>
    <definedName name="_Toc97136044" localSheetId="4">'NewSections'!$D$29</definedName>
    <definedName name="Thresh">'Lengths'!$H$1</definedName>
  </definedNames>
  <calcPr fullCalcOnLoad="1"/>
</workbook>
</file>

<file path=xl/sharedStrings.xml><?xml version="1.0" encoding="utf-8"?>
<sst xmlns="http://schemas.openxmlformats.org/spreadsheetml/2006/main" count="786" uniqueCount="209">
  <si>
    <t>TOTAL</t>
  </si>
  <si>
    <t>Date</t>
  </si>
  <si>
    <t>Section title</t>
  </si>
  <si>
    <t>Words</t>
  </si>
  <si>
    <t>Length</t>
  </si>
  <si>
    <t>Record</t>
  </si>
  <si>
    <t>Page</t>
  </si>
  <si>
    <t>words in book</t>
  </si>
  <si>
    <t>pages in book</t>
  </si>
  <si>
    <t>words per page</t>
  </si>
  <si>
    <t>words per minute</t>
  </si>
  <si>
    <t>minutes for the book</t>
  </si>
  <si>
    <t>hours for the book</t>
  </si>
  <si>
    <t>hour per day</t>
  </si>
  <si>
    <t>days to record</t>
  </si>
  <si>
    <t>spare-day each week</t>
  </si>
  <si>
    <t>date tomorrow</t>
  </si>
  <si>
    <t>end date</t>
  </si>
  <si>
    <t>realistic multiplier</t>
  </si>
  <si>
    <t>realistic days to record</t>
  </si>
  <si>
    <t>Data</t>
  </si>
  <si>
    <t>Process</t>
  </si>
  <si>
    <t>Information</t>
  </si>
  <si>
    <t>pages per day</t>
  </si>
  <si>
    <t>Preface To The First Edition</t>
  </si>
  <si>
    <t>Preface To The Third And Fourth Editions</t>
  </si>
  <si>
    <t>Introduction</t>
  </si>
  <si>
    <t>Book I Of Names And Propositions</t>
  </si>
  <si>
    <t>Book I Chapter II Of Names</t>
  </si>
  <si>
    <t>Book I Chapter III Of The Things Denoted By Names</t>
  </si>
  <si>
    <t>Book I Chapter IV Of Propositions</t>
  </si>
  <si>
    <t>Book I Chapter V Of The Import Of Propositions</t>
  </si>
  <si>
    <t>Book I Chapter VI Of Propositions Merely Verbal</t>
  </si>
  <si>
    <t>Book I Chapter VII Of The Nature Of Classification, And The Five Predicables</t>
  </si>
  <si>
    <t>Book I Chapter VIII Of Definition</t>
  </si>
  <si>
    <t>Book II Of Reasoning</t>
  </si>
  <si>
    <t>Book II Chapter II Of Ratiocination, Or Syllogism</t>
  </si>
  <si>
    <t>Book II Chapter III Of The Functions And Logical Value Of The Syllogism</t>
  </si>
  <si>
    <t>Book II Chapter IV Of Trains Of Reasoning, And Deductive Sciences</t>
  </si>
  <si>
    <t>Book II Chapter V Of Demonstration, And Necessary Truths</t>
  </si>
  <si>
    <t>Book II Chapter VI The Same Subject Continued</t>
  </si>
  <si>
    <t>Book II Chapter VII Examination Of Some Opinions Opposed To The Preceding Doctrines</t>
  </si>
  <si>
    <t>Book III Of Induction</t>
  </si>
  <si>
    <t>Book III Chapter II Of Inductions Improperly So Called</t>
  </si>
  <si>
    <t>Book III Chapter III Of The Ground Of Induction</t>
  </si>
  <si>
    <t>Book III Chapter IV Of Laws Of Nature</t>
  </si>
  <si>
    <t>Book III Chapter V Of The Law Of Universal Causation</t>
  </si>
  <si>
    <t>Book III Chapter VI On The Composition Of Causes</t>
  </si>
  <si>
    <t>Book III Chapter VII On Observation And Experiment</t>
  </si>
  <si>
    <t>Book III Chapter VIII Of The Four Methods Of Experimental Inquiry</t>
  </si>
  <si>
    <t>Book III Chapter IX Miscellaneous Examples Of The Four Methods</t>
  </si>
  <si>
    <t>Book III Chapter X Of Plurality Of Causes, And Of The Intermixture Of Effects</t>
  </si>
  <si>
    <t>Book III Chapter XI Of The Deductive Method</t>
  </si>
  <si>
    <t>Book III Chapter XII Of The Explanation Of Laws Of Nature</t>
  </si>
  <si>
    <t>Book III Chapter XIII Miscellaneous Examples Of The Explanation Of Laws Of Nature</t>
  </si>
  <si>
    <t>Book III Chapter XIV Of The Limits To The Explanation Of Laws Of Nature; And Of Hypotheses</t>
  </si>
  <si>
    <t>Book III Chapter XV Of Progressive Effects; And Of The Continued Action Of Causes</t>
  </si>
  <si>
    <t>Book III Chapter XVI Of Empirical Laws</t>
  </si>
  <si>
    <t>Book III Chapter XVII Of Chance And Its Elimination</t>
  </si>
  <si>
    <t>Book III Chapter XVIII Of The Calculation Of Chances</t>
  </si>
  <si>
    <t>Book III Chapter XIX Of The Extension Of Derivative Laws To Adjacent Cases</t>
  </si>
  <si>
    <t>Book III Chapter XX Of Analogy</t>
  </si>
  <si>
    <t>Book III Chapter XXI Of The Evidence Of The Law Of Universal Causation</t>
  </si>
  <si>
    <t>Book III Chapter XXII Of Uniformities Of Co-Existence Not Dependent On Causation</t>
  </si>
  <si>
    <t>Book III Chapter XXIII Of Approximate Generalizations, And Probable Evidence</t>
  </si>
  <si>
    <t>Book III Chapter XXIV Of The Remaining Laws Of Nature</t>
  </si>
  <si>
    <t>Book III Chapter XXV Of The Grounds Of Disbelief</t>
  </si>
  <si>
    <t>Book IV Of Operations Subsidiary To Induction</t>
  </si>
  <si>
    <t>Book IV Chapter II Of Abstraction, Or The Formation Of Conceptions</t>
  </si>
  <si>
    <t>Book IV Chapter III Of Naming, As Subsidiary To Induction</t>
  </si>
  <si>
    <t>Book IV Chapter IV Of The Requisites Of A Philosophical Language, And The Principles Of Definition</t>
  </si>
  <si>
    <t>Book IV Chapter V On The Natural History Of The Variations In The Meaning Of Terms</t>
  </si>
  <si>
    <t>Book IV Chapter VI The Principles Of A Philosophical Language Further Considered</t>
  </si>
  <si>
    <t>Book IV Chapter VII Of Classification, As Subsidiary To Induction</t>
  </si>
  <si>
    <t>Book IV Chapter VIII Of Classification By Series</t>
  </si>
  <si>
    <t>Book V On Fallacies</t>
  </si>
  <si>
    <t>Book V Chapter II Classification Of Fallacies</t>
  </si>
  <si>
    <t>Book V Chapter III Fallacies Of Simple Inspection; Or A Priori Fallacies</t>
  </si>
  <si>
    <t>Book V Chapter IV Fallacies Of Observation</t>
  </si>
  <si>
    <t>Book V Chapter V Fallacies Of Generalization</t>
  </si>
  <si>
    <t>Book V Chapter VI Fallacies Of Ratiocination</t>
  </si>
  <si>
    <t>Book V Chapter VII Fallacies Of Confusion</t>
  </si>
  <si>
    <t>Book VI On The Logic Of The Moral Sciences</t>
  </si>
  <si>
    <t>Book VI Chapter II Of Liberty And Necessity</t>
  </si>
  <si>
    <t>Book VI Chapter III That There Is, Or May Be, A Science Of Human Nature</t>
  </si>
  <si>
    <t>Book VI Chapter IV Of The Laws Of Mind</t>
  </si>
  <si>
    <t>Book VI Chapter V Of Ethology, Or The Science Of The Formation Of Character</t>
  </si>
  <si>
    <t>Book VI Chapter VI General Considerations On The Social Science</t>
  </si>
  <si>
    <t>Book VI Chapter VII Of The Chemical, Or Experimental, Method In The Social Science</t>
  </si>
  <si>
    <t>Book VI Chapter VIII Of The Geometrical, Or Abstract, Method</t>
  </si>
  <si>
    <t>Book VI Chapter IX Of The Physical, Or Concrete Deductive, Method</t>
  </si>
  <si>
    <t>Book VI Chapter X Of The Inverse Deductive, Or Historical, Method</t>
  </si>
  <si>
    <t>Book VI Chapter XI Additional Elucidations Of The Science Of History</t>
  </si>
  <si>
    <t>Book VI Chapter XII Of The Logic Of Practice, Or Art; Including Morality And Policy</t>
  </si>
  <si>
    <t>Target</t>
  </si>
  <si>
    <t>uploaded</t>
  </si>
  <si>
    <t>PLOK</t>
  </si>
  <si>
    <t>Sec</t>
  </si>
  <si>
    <t>TOTALS</t>
  </si>
  <si>
    <t>AVERAGES</t>
  </si>
  <si>
    <t>Days</t>
  </si>
  <si>
    <t>Minutes</t>
  </si>
  <si>
    <t>Wds/Min</t>
  </si>
  <si>
    <t>Thresh</t>
  </si>
  <si>
    <t>Cum mins</t>
  </si>
  <si>
    <t>hours</t>
  </si>
  <si>
    <t>minutes</t>
  </si>
  <si>
    <t>words per minute average (Chapters)</t>
  </si>
  <si>
    <t>MINIMUM numbert of extra tracks</t>
  </si>
  <si>
    <t>Count of CDs required</t>
  </si>
  <si>
    <t>WAS</t>
  </si>
  <si>
    <t>NOW</t>
  </si>
  <si>
    <t>1 of 2</t>
  </si>
  <si>
    <t>2 of 2</t>
  </si>
  <si>
    <t>1 of 3</t>
  </si>
  <si>
    <t>2 of 3</t>
  </si>
  <si>
    <t>3 of 3</t>
  </si>
  <si>
    <t>Footnotes</t>
  </si>
  <si>
    <t>Pages</t>
  </si>
  <si>
    <t>Uploaded</t>
  </si>
  <si>
    <t>Greek</t>
  </si>
  <si>
    <t>Book I Chapter II Of Names; Parts 1 through 4</t>
  </si>
  <si>
    <t>Book I Chapter II Of Names; Parts 5 through 8</t>
  </si>
  <si>
    <t>Book I Chapter III Of The Things Denoted By Names; Parts 1 through 5</t>
  </si>
  <si>
    <t>Book I Chapter III Of The Things Denoted By Names; Parts 6 through 9</t>
  </si>
  <si>
    <t>Book I Chapter III Of The Things Denoted By Names; Parts 10 through 15</t>
  </si>
  <si>
    <t>Book I Chapter V Of The Import Of Propositions Parts 4 through 7</t>
  </si>
  <si>
    <t>Book I Chapter V Of The Import Of Propositions Parts 1 through 3</t>
  </si>
  <si>
    <t>Book I Chapter VIII Of Definition Parts 1 through 4</t>
  </si>
  <si>
    <t>Book I Chapter VIII Of Definition Parts 5 through 7</t>
  </si>
  <si>
    <t>Book II Chapter II Of Ratiocination, Or Syllogism Part 1</t>
  </si>
  <si>
    <t>Book II Chapter II Of Ratiocination, Or Syllogism Part 2 through 4</t>
  </si>
  <si>
    <t>Book II Chapter III Of The Functions And Logical Value Of The Syllogism Parts 1 through 4</t>
  </si>
  <si>
    <t>Book II Chapter III Of The Functions And Logical Value Of The Syllogism Parts 5 through 9</t>
  </si>
  <si>
    <t>Book II Chapter V Of Demonstration, And Necessary Truths Parts 1 through 5</t>
  </si>
  <si>
    <t>Book II Chapter V Of Demonstration, And Necessary Truths Part 6</t>
  </si>
  <si>
    <t>Book II Chapter VII Examination Of Some Opinions Opposed To The Preceding Doctrines Parts 1 through 3</t>
  </si>
  <si>
    <t>Book II Chapter VII Examination Of Some Opinions Opposed To The Preceding Doctrines Parts 4 through 5</t>
  </si>
  <si>
    <t>Book III. Of Induction. Chapter I. Preliminary Observations On Induction In General.</t>
  </si>
  <si>
    <t>Book III Chapter II Of Inductions Improperly So Called Parts 1 through 3</t>
  </si>
  <si>
    <t>Book III Chapter II Of Inductions Improperly So Called Parts 4 through 5</t>
  </si>
  <si>
    <t>Book III Chapter V Of The Law Of Universal Causation Parts 6 through 10</t>
  </si>
  <si>
    <t>Book III Chapter V Of The Law Of Universal Causation Parts 1 through 5</t>
  </si>
  <si>
    <t>Book III Chapter V Of The Law Of Universal Causation Part 11</t>
  </si>
  <si>
    <t>Book III Chapter VIII Of The Four Methods Of Experimental Inquiry Parts 1 through 4</t>
  </si>
  <si>
    <t>Book III Chapter VIII Of The Four Methods Of Experimental Inquiry Parts 5 through 7</t>
  </si>
  <si>
    <t>Book III Chapter IX Miscellaneous Examples Of The Four Methods Parts 1 through 3</t>
  </si>
  <si>
    <t>Book III Chapter IX Miscellaneous Examples Of The Four Methods Parts 4 through 6</t>
  </si>
  <si>
    <t>Book III Chapter X Of Plurality Of Causes, And Of The Intermixture Of Effects Parts 1 through 5</t>
  </si>
  <si>
    <t>Book III Chapter X Of Plurality Of Causes, And Of The Intermixture Of Effects Parts 6 through 8</t>
  </si>
  <si>
    <t>Book III Chapter XIV Of The Limits To The Explanation Of Laws Of Nature; And Of Hypotheses Parts 1 through 4</t>
  </si>
  <si>
    <t>Book III Chapter XIV Of The Limits To The Explanation Of Laws Of Nature; And Of Hypotheses Parts 5 through 7</t>
  </si>
  <si>
    <t>Book III Chapter XXI Of The Evidence Of The Law Of Universal Causation Part 1</t>
  </si>
  <si>
    <t>Book III Chapter XXI Of The Evidence Of The Law Of Universal Causation Parts 2 through 4</t>
  </si>
  <si>
    <t>Book III Chapter XXIV Of The Remaining Laws Of Nature Parts 1 through 5</t>
  </si>
  <si>
    <t>Book III Chapter XXIV Of The Remaining Laws Of Nature Parts 6 through 9</t>
  </si>
  <si>
    <t>Book III Chapter XXV Of The Grounds Of Disbelief Parts 1 through 3</t>
  </si>
  <si>
    <t>Book III Chapter XXV Of The Grounds Of Disbelief Parts 4 through 6</t>
  </si>
  <si>
    <t>Book IV Chapter IV Of The Requisites Of A Philosophical Language, And The Principles Of Definition Parts 1 through 4</t>
  </si>
  <si>
    <t>Book IV Chapter IV Of The Requisites Of A Philosophical Language, And The Principles Of Definition Parts 5 through 6</t>
  </si>
  <si>
    <t>Book V. On Fallacies. Chapter I. Of Fallacies In General</t>
  </si>
  <si>
    <t>Book V Chapter III Fallacies Of Simple Inspection; Or A Priori Fallacies Parts 1 through 5</t>
  </si>
  <si>
    <t>Book V Chapter III Fallacies Of Simple Inspection; Or A Priori Fallacies Parts 6 through 8</t>
  </si>
  <si>
    <t>Book V Chapter V Fallacies Of Generalization parts 1 through 5</t>
  </si>
  <si>
    <t>Book V Chapter V Fallacies Of Generalization parts 6 through 8</t>
  </si>
  <si>
    <t>Book V Chapter VII Fallacies Of Confusion Part 1</t>
  </si>
  <si>
    <t>Book V Chapter VII Fallacies Of Confusion Parts 2 through 3</t>
  </si>
  <si>
    <t>Book VI Chapter X Of The Inverse Deductive, Or Historical, Method Parts 1 through 5</t>
  </si>
  <si>
    <t>Book VI Chapter X Of The Inverse Deductive, Or Historical, Method Parts 6 through 8</t>
  </si>
  <si>
    <t>Book VI Chaoter 1 On The Logic Of The Moral Sciences</t>
  </si>
  <si>
    <t>Book II Chapter I Of Reasoning</t>
  </si>
  <si>
    <t>Book I Chapter I Of Names And Propositions</t>
  </si>
  <si>
    <t>days</t>
  </si>
  <si>
    <t>minutes/day</t>
  </si>
  <si>
    <t>time</t>
  </si>
  <si>
    <t>words</t>
  </si>
  <si>
    <t>words/day</t>
  </si>
  <si>
    <t>Y</t>
  </si>
  <si>
    <t>y</t>
  </si>
  <si>
    <t>Ready</t>
  </si>
  <si>
    <t>%Cumul</t>
  </si>
  <si>
    <t>MAXIMUM</t>
  </si>
  <si>
    <t>AVERAGE</t>
  </si>
  <si>
    <t>TO DATE</t>
  </si>
  <si>
    <t>% COMPLETE</t>
  </si>
  <si>
    <t>RATES</t>
  </si>
  <si>
    <t>AM</t>
  </si>
  <si>
    <t>PM</t>
  </si>
  <si>
    <t>Edit</t>
  </si>
  <si>
    <t>edit</t>
  </si>
  <si>
    <t>Mill</t>
  </si>
  <si>
    <t>Read</t>
  </si>
  <si>
    <t>MILL</t>
  </si>
  <si>
    <t>mill</t>
  </si>
  <si>
    <t>read</t>
  </si>
  <si>
    <t>Convert</t>
  </si>
  <si>
    <t>EDit</t>
  </si>
  <si>
    <t>EDIT</t>
  </si>
  <si>
    <t>Project</t>
  </si>
  <si>
    <t>Task</t>
  </si>
  <si>
    <t>Grand Total</t>
  </si>
  <si>
    <t>date</t>
  </si>
  <si>
    <t>AmPm</t>
  </si>
  <si>
    <t>Section</t>
  </si>
  <si>
    <t>Sum of hours</t>
  </si>
  <si>
    <t>Lcumul</t>
  </si>
  <si>
    <t>x`x`</t>
  </si>
  <si>
    <t>Book IV Chapter I Of Operations Subsidiary To Induction</t>
  </si>
  <si>
    <t>Notes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</si>
</sst>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mmmm\-yy;@"/>
    <numFmt numFmtId="166" formatCode="mmm\-yyyy"/>
    <numFmt numFmtId="167" formatCode="[$-409]mmmm\ d\,\ yyyy;@"/>
    <numFmt numFmtId="168" formatCode="[$-409]mmmm\ d;@"/>
    <numFmt numFmtId="169" formatCode="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h:mm;@"/>
    <numFmt numFmtId="176" formatCode="0.0000"/>
    <numFmt numFmtId="177" formatCode="h:mm:ss;@"/>
    <numFmt numFmtId="178" formatCode="hh:mm:ss;@"/>
    <numFmt numFmtId="179" formatCode="[hh]:mm:ss;@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color indexed="36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ck">
        <color indexed="47"/>
      </left>
      <right>
        <color indexed="63"/>
      </right>
      <top style="thick">
        <color indexed="47"/>
      </top>
      <bottom style="thick">
        <color indexed="47"/>
      </bottom>
    </border>
    <border>
      <left>
        <color indexed="63"/>
      </left>
      <right style="thick">
        <color indexed="47"/>
      </right>
      <top style="thick">
        <color indexed="47"/>
      </top>
      <bottom style="thick">
        <color indexed="47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0" fillId="2" borderId="0" applyNumberFormat="0" applyFont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8" fontId="0" fillId="0" borderId="0" xfId="21">
      <alignment/>
      <protection/>
    </xf>
    <xf numFmtId="3" fontId="0" fillId="0" borderId="0" xfId="16" applyAlignment="1">
      <alignment/>
    </xf>
    <xf numFmtId="0" fontId="4" fillId="0" borderId="0" xfId="0" applyFont="1" applyAlignment="1">
      <alignment/>
    </xf>
    <xf numFmtId="21" fontId="0" fillId="0" borderId="0" xfId="0" applyNumberFormat="1" applyAlignment="1">
      <alignment/>
    </xf>
    <xf numFmtId="16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5" fillId="0" borderId="0" xfId="18" applyAlignment="1">
      <alignment/>
    </xf>
    <xf numFmtId="46" fontId="0" fillId="0" borderId="0" xfId="0" applyNumberFormat="1" applyAlignment="1">
      <alignment/>
    </xf>
    <xf numFmtId="179" fontId="0" fillId="0" borderId="0" xfId="26" applyAlignment="1">
      <alignment/>
    </xf>
    <xf numFmtId="176" fontId="0" fillId="0" borderId="0" xfId="26" applyNumberFormat="1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" fontId="0" fillId="0" borderId="0" xfId="16" applyFont="1" applyAlignment="1">
      <alignment/>
    </xf>
    <xf numFmtId="3" fontId="4" fillId="0" borderId="0" xfId="16" applyFont="1" applyAlignment="1">
      <alignment/>
    </xf>
    <xf numFmtId="0" fontId="0" fillId="0" borderId="0" xfId="0" applyFont="1" applyAlignment="1">
      <alignment/>
    </xf>
    <xf numFmtId="175" fontId="0" fillId="0" borderId="0" xfId="27" applyAlignment="1">
      <alignment/>
    </xf>
    <xf numFmtId="9" fontId="0" fillId="0" borderId="0" xfId="25" applyAlignment="1">
      <alignment/>
    </xf>
    <xf numFmtId="0" fontId="6" fillId="0" borderId="0" xfId="17" applyAlignment="1">
      <alignment/>
    </xf>
    <xf numFmtId="3" fontId="6" fillId="0" borderId="0" xfId="17" applyAlignment="1">
      <alignment/>
    </xf>
    <xf numFmtId="168" fontId="0" fillId="2" borderId="0" xfId="24" applyAlignment="1">
      <alignment/>
    </xf>
    <xf numFmtId="3" fontId="6" fillId="2" borderId="0" xfId="24" applyAlignment="1">
      <alignment/>
    </xf>
    <xf numFmtId="0" fontId="0" fillId="2" borderId="0" xfId="24" applyAlignment="1">
      <alignment/>
    </xf>
    <xf numFmtId="0" fontId="4" fillId="2" borderId="0" xfId="24" applyFont="1" applyAlignment="1">
      <alignment/>
    </xf>
    <xf numFmtId="3" fontId="0" fillId="2" borderId="0" xfId="24" applyAlignment="1">
      <alignment/>
    </xf>
    <xf numFmtId="9" fontId="0" fillId="2" borderId="0" xfId="24" applyAlignment="1">
      <alignment/>
    </xf>
    <xf numFmtId="14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</cellXfs>
  <cellStyles count="14">
    <cellStyle name="Normal" xfId="0"/>
    <cellStyle name="Comma" xfId="15"/>
    <cellStyle name="Comma [0]" xfId="16"/>
    <cellStyle name="csBold" xfId="17"/>
    <cellStyle name="csGreek" xfId="18"/>
    <cellStyle name="Currency" xfId="19"/>
    <cellStyle name="Currency [0]" xfId="20"/>
    <cellStyle name="Date" xfId="21"/>
    <cellStyle name="Followed Hyperlink" xfId="22"/>
    <cellStyle name="Hyperlink" xfId="23"/>
    <cellStyle name="PatternGo" xfId="24"/>
    <cellStyle name="Percent" xfId="25"/>
    <cellStyle name="Time" xfId="26"/>
    <cellStyle name="TimeHHmm" xfId="27"/>
  </cellStyles>
  <dxfs count="4">
    <dxf>
      <fill>
        <patternFill>
          <bgColor rgb="FFFFCC99"/>
        </patternFill>
      </fill>
      <border/>
    </dxf>
    <dxf>
      <fill>
        <patternFill>
          <bgColor rgb="FFFF9900"/>
        </patternFill>
      </fill>
      <border/>
    </dxf>
    <dxf>
      <font>
        <color rgb="FFFF0000"/>
      </font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9"/>
  <sheetViews>
    <sheetView workbookViewId="0" topLeftCell="A1">
      <selection activeCell="A1" sqref="A1:C19"/>
    </sheetView>
  </sheetViews>
  <sheetFormatPr defaultColWidth="9.140625" defaultRowHeight="12.75"/>
  <cols>
    <col min="2" max="2" width="10.140625" style="0" bestFit="1" customWidth="1"/>
  </cols>
  <sheetData>
    <row r="1" spans="1:3" ht="12.75">
      <c r="A1" t="s">
        <v>20</v>
      </c>
      <c r="B1" s="2">
        <v>411819</v>
      </c>
      <c r="C1" t="s">
        <v>7</v>
      </c>
    </row>
    <row r="2" spans="2:3" ht="12.75">
      <c r="B2" s="2">
        <v>510</v>
      </c>
      <c r="C2" t="s">
        <v>8</v>
      </c>
    </row>
    <row r="3" spans="2:3" ht="12.75">
      <c r="B3" s="2">
        <f>INT(B1/B2)</f>
        <v>807</v>
      </c>
      <c r="C3" t="s">
        <v>9</v>
      </c>
    </row>
    <row r="4" ht="12.75">
      <c r="B4" s="2"/>
    </row>
    <row r="5" spans="1:3" ht="12.75">
      <c r="A5" t="s">
        <v>20</v>
      </c>
      <c r="B5" s="2">
        <v>100</v>
      </c>
      <c r="C5" t="s">
        <v>10</v>
      </c>
    </row>
    <row r="6" spans="2:3" ht="12.75">
      <c r="B6" s="2">
        <f>B1/B5</f>
        <v>4118.19</v>
      </c>
      <c r="C6" t="s">
        <v>11</v>
      </c>
    </row>
    <row r="7" spans="2:3" ht="12.75">
      <c r="B7" s="2">
        <f>B6/60</f>
        <v>68.6365</v>
      </c>
      <c r="C7" t="s">
        <v>12</v>
      </c>
    </row>
    <row r="8" ht="12.75">
      <c r="B8" s="2"/>
    </row>
    <row r="9" spans="1:3" ht="12.75">
      <c r="A9" t="s">
        <v>21</v>
      </c>
      <c r="B9" s="2">
        <v>2</v>
      </c>
      <c r="C9" t="s">
        <v>13</v>
      </c>
    </row>
    <row r="10" spans="2:3" ht="12.75">
      <c r="B10" s="2">
        <f>B7/B9</f>
        <v>34.31825</v>
      </c>
      <c r="C10" t="s">
        <v>14</v>
      </c>
    </row>
    <row r="11" spans="2:3" ht="12.75">
      <c r="B11" s="2">
        <v>2</v>
      </c>
      <c r="C11" t="s">
        <v>18</v>
      </c>
    </row>
    <row r="12" spans="2:3" ht="12.75">
      <c r="B12" s="2">
        <f>B11*B10</f>
        <v>68.6365</v>
      </c>
      <c r="C12" t="s">
        <v>19</v>
      </c>
    </row>
    <row r="13" spans="2:3" ht="12.75">
      <c r="B13" s="2">
        <f>B12*7/6</f>
        <v>80.07591666666666</v>
      </c>
      <c r="C13" t="s">
        <v>15</v>
      </c>
    </row>
    <row r="14" ht="12.75">
      <c r="B14" s="2"/>
    </row>
    <row r="15" spans="2:3" ht="12.75">
      <c r="B15" s="2">
        <f>B2</f>
        <v>510</v>
      </c>
      <c r="C15" s="2" t="str">
        <f>C2</f>
        <v>pages in book</v>
      </c>
    </row>
    <row r="16" spans="2:3" ht="12.75">
      <c r="B16" s="2">
        <f>B15/B12</f>
        <v>7.430448813677854</v>
      </c>
      <c r="C16" t="s">
        <v>23</v>
      </c>
    </row>
    <row r="17" ht="12.75">
      <c r="B17" s="2"/>
    </row>
    <row r="18" spans="1:3" ht="12.75">
      <c r="A18" t="s">
        <v>22</v>
      </c>
      <c r="B18" s="5">
        <v>44610</v>
      </c>
      <c r="C18" t="s">
        <v>16</v>
      </c>
    </row>
    <row r="19" spans="2:3" ht="12.75">
      <c r="B19" s="5">
        <f>B18+B13</f>
        <v>44690.07591666667</v>
      </c>
      <c r="C19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80"/>
  <sheetViews>
    <sheetView workbookViewId="0" topLeftCell="A1">
      <selection activeCell="B14" sqref="B14"/>
    </sheetView>
  </sheetViews>
  <sheetFormatPr defaultColWidth="9.140625" defaultRowHeight="12.75"/>
  <cols>
    <col min="2" max="2" width="86.421875" style="0" bestFit="1" customWidth="1"/>
    <col min="3" max="4" width="6.57421875" style="0" bestFit="1" customWidth="1"/>
    <col min="5" max="5" width="7.57421875" style="0" bestFit="1" customWidth="1"/>
    <col min="6" max="6" width="12.00390625" style="0" bestFit="1" customWidth="1"/>
  </cols>
  <sheetData>
    <row r="1" spans="1:11" ht="14.25" thickBot="1" thickTop="1">
      <c r="A1" t="s">
        <v>97</v>
      </c>
      <c r="C1" t="s">
        <v>3</v>
      </c>
      <c r="D1" t="s">
        <v>100</v>
      </c>
      <c r="E1" t="s">
        <v>101</v>
      </c>
      <c r="F1" t="s">
        <v>102</v>
      </c>
      <c r="G1" s="13" t="s">
        <v>103</v>
      </c>
      <c r="H1" s="14">
        <v>51</v>
      </c>
      <c r="I1" s="16" t="s">
        <v>104</v>
      </c>
      <c r="J1" s="16" t="s">
        <v>110</v>
      </c>
      <c r="K1" s="16" t="s">
        <v>111</v>
      </c>
    </row>
    <row r="2" spans="1:12" ht="13.5" thickTop="1">
      <c r="A2">
        <v>1</v>
      </c>
      <c r="B2" t="str">
        <f>Sections!C2</f>
        <v>Preface To The First Edition</v>
      </c>
      <c r="C2" s="2">
        <v>1103</v>
      </c>
      <c r="D2" s="10">
        <v>0.005543981481481482</v>
      </c>
      <c r="E2" s="2">
        <f aca="true" t="shared" si="0" ref="E2:E16">D2*24*60</f>
        <v>7.983333333333334</v>
      </c>
      <c r="F2" s="11">
        <f>C2/E2</f>
        <v>138.1628392484342</v>
      </c>
      <c r="G2" s="6">
        <f aca="true" t="shared" si="1" ref="G2:G33">IF(E2&gt;$H$1,E2-$H$1,"")</f>
      </c>
      <c r="H2">
        <f>IF(E2&gt;$H$1,A2,"")</f>
      </c>
      <c r="I2" s="6">
        <f>E2</f>
        <v>7.983333333333334</v>
      </c>
      <c r="J2">
        <f aca="true" t="shared" si="2" ref="J2:J8">MAX(J1:M1)+1</f>
        <v>1</v>
      </c>
      <c r="K2">
        <f aca="true" t="shared" si="3" ref="K2:K33">IF(ROUNDDOWN(E2/Thresh,0)&gt;0,J2+1,"")</f>
      </c>
      <c r="L2">
        <f aca="true" t="shared" si="4" ref="L2:L33">IF(ROUNDDOWN(E2/Thresh,0)&gt;1,J2+2,"")</f>
      </c>
    </row>
    <row r="3" spans="1:12" ht="12.75">
      <c r="A3">
        <v>2</v>
      </c>
      <c r="B3" t="str">
        <f>Sections!C3</f>
        <v>Preface To The Third And Fourth Editions</v>
      </c>
      <c r="C3" s="2">
        <v>714</v>
      </c>
      <c r="D3" s="10">
        <v>0.0030324074074074073</v>
      </c>
      <c r="E3" s="2">
        <f t="shared" si="0"/>
        <v>4.366666666666666</v>
      </c>
      <c r="F3" s="11">
        <f aca="true" t="shared" si="5" ref="F3:F17">C3/E3</f>
        <v>163.5114503816794</v>
      </c>
      <c r="G3" s="6">
        <f t="shared" si="1"/>
      </c>
      <c r="H3">
        <f aca="true" t="shared" si="6" ref="H3:H66">IF(E3&gt;$H$1,A3,"")</f>
      </c>
      <c r="I3" s="6">
        <f aca="true" t="shared" si="7" ref="I3:I34">IF((I2+E3)&gt;Thresh,E3,I2+E3)</f>
        <v>12.350000000000001</v>
      </c>
      <c r="J3">
        <f t="shared" si="2"/>
        <v>2</v>
      </c>
      <c r="K3">
        <f t="shared" si="3"/>
      </c>
      <c r="L3">
        <f t="shared" si="4"/>
      </c>
    </row>
    <row r="4" spans="1:12" ht="12.75">
      <c r="A4">
        <v>3</v>
      </c>
      <c r="B4" t="str">
        <f>Sections!C4</f>
        <v>Introduction</v>
      </c>
      <c r="C4" s="2">
        <v>5958</v>
      </c>
      <c r="D4" s="10">
        <v>0.0253125</v>
      </c>
      <c r="E4" s="2">
        <f t="shared" si="0"/>
        <v>36.45</v>
      </c>
      <c r="F4" s="11">
        <f t="shared" si="5"/>
        <v>163.45679012345678</v>
      </c>
      <c r="G4" s="6">
        <f t="shared" si="1"/>
      </c>
      <c r="H4">
        <f t="shared" si="6"/>
      </c>
      <c r="I4" s="6">
        <f t="shared" si="7"/>
        <v>48.800000000000004</v>
      </c>
      <c r="J4">
        <f t="shared" si="2"/>
        <v>3</v>
      </c>
      <c r="K4">
        <f t="shared" si="3"/>
      </c>
      <c r="L4">
        <f t="shared" si="4"/>
      </c>
    </row>
    <row r="5" spans="1:12" ht="12.75">
      <c r="A5">
        <v>4</v>
      </c>
      <c r="B5" t="str">
        <f>Sections!C5</f>
        <v>Book I Of Names And Propositions</v>
      </c>
      <c r="C5" s="2">
        <v>2610</v>
      </c>
      <c r="D5" s="10">
        <v>0.011273148148148148</v>
      </c>
      <c r="E5" s="2">
        <f t="shared" si="0"/>
        <v>16.233333333333334</v>
      </c>
      <c r="F5" s="11">
        <f t="shared" si="5"/>
        <v>160.78028747433265</v>
      </c>
      <c r="G5" s="6">
        <f t="shared" si="1"/>
      </c>
      <c r="H5">
        <f t="shared" si="6"/>
      </c>
      <c r="I5" s="6">
        <f t="shared" si="7"/>
        <v>16.233333333333334</v>
      </c>
      <c r="J5">
        <f t="shared" si="2"/>
        <v>4</v>
      </c>
      <c r="K5">
        <f t="shared" si="3"/>
      </c>
      <c r="L5">
        <f t="shared" si="4"/>
      </c>
    </row>
    <row r="6" spans="1:12" ht="12.75">
      <c r="A6">
        <v>5</v>
      </c>
      <c r="B6" t="str">
        <f>Sections!C6</f>
        <v>Book I Chapter II Of Names</v>
      </c>
      <c r="C6" s="2">
        <v>12057</v>
      </c>
      <c r="D6" s="10">
        <v>0.056712962962962965</v>
      </c>
      <c r="E6" s="2">
        <f t="shared" si="0"/>
        <v>81.66666666666667</v>
      </c>
      <c r="F6" s="11">
        <f t="shared" si="5"/>
        <v>147.63673469387754</v>
      </c>
      <c r="G6" s="6">
        <f t="shared" si="1"/>
        <v>30.66666666666667</v>
      </c>
      <c r="H6">
        <f t="shared" si="6"/>
        <v>5</v>
      </c>
      <c r="I6" s="6">
        <f t="shared" si="7"/>
        <v>81.66666666666667</v>
      </c>
      <c r="J6">
        <f t="shared" si="2"/>
        <v>5</v>
      </c>
      <c r="K6">
        <f t="shared" si="3"/>
        <v>6</v>
      </c>
      <c r="L6">
        <f t="shared" si="4"/>
      </c>
    </row>
    <row r="7" spans="1:12" ht="12.75">
      <c r="A7">
        <v>6</v>
      </c>
      <c r="B7" t="str">
        <f>Sections!C7</f>
        <v>Book I Chapter III Of The Things Denoted By Names</v>
      </c>
      <c r="C7" s="2">
        <v>16225</v>
      </c>
      <c r="D7" s="10">
        <v>0.07224537037037036</v>
      </c>
      <c r="E7" s="2">
        <f t="shared" si="0"/>
        <v>104.03333333333332</v>
      </c>
      <c r="F7" s="11">
        <f t="shared" si="5"/>
        <v>155.95962832425508</v>
      </c>
      <c r="G7" s="6">
        <f t="shared" si="1"/>
        <v>53.03333333333332</v>
      </c>
      <c r="H7">
        <f t="shared" si="6"/>
        <v>6</v>
      </c>
      <c r="I7" s="6">
        <f t="shared" si="7"/>
        <v>104.03333333333332</v>
      </c>
      <c r="J7">
        <f t="shared" si="2"/>
        <v>7</v>
      </c>
      <c r="K7">
        <f t="shared" si="3"/>
        <v>8</v>
      </c>
      <c r="L7">
        <f t="shared" si="4"/>
        <v>9</v>
      </c>
    </row>
    <row r="8" spans="1:12" ht="12.75">
      <c r="A8">
        <v>7</v>
      </c>
      <c r="B8" t="str">
        <f>Sections!C8</f>
        <v>Book I Chapter IV Of Propositions</v>
      </c>
      <c r="C8" s="2">
        <v>4783</v>
      </c>
      <c r="D8" s="10">
        <v>0.022407407407407407</v>
      </c>
      <c r="E8" s="2">
        <f t="shared" si="0"/>
        <v>32.266666666666666</v>
      </c>
      <c r="F8" s="11">
        <f t="shared" si="5"/>
        <v>148.23347107438016</v>
      </c>
      <c r="G8" s="6">
        <f t="shared" si="1"/>
      </c>
      <c r="H8">
        <f t="shared" si="6"/>
      </c>
      <c r="I8" s="6">
        <f t="shared" si="7"/>
        <v>32.266666666666666</v>
      </c>
      <c r="J8">
        <f t="shared" si="2"/>
        <v>10</v>
      </c>
      <c r="K8">
        <f t="shared" si="3"/>
      </c>
      <c r="L8">
        <f t="shared" si="4"/>
      </c>
    </row>
    <row r="9" spans="1:12" ht="12.75">
      <c r="A9">
        <v>8</v>
      </c>
      <c r="B9" t="str">
        <f>Sections!C9</f>
        <v>Book I Chapter V Of The Import Of Propositions</v>
      </c>
      <c r="C9" s="2">
        <v>11591</v>
      </c>
      <c r="D9" s="10">
        <v>0.05087962962962963</v>
      </c>
      <c r="E9" s="2">
        <f t="shared" si="0"/>
        <v>73.26666666666667</v>
      </c>
      <c r="F9" s="11">
        <f t="shared" si="5"/>
        <v>158.2029117379436</v>
      </c>
      <c r="G9" s="6">
        <f t="shared" si="1"/>
        <v>22.266666666666666</v>
      </c>
      <c r="H9">
        <f t="shared" si="6"/>
        <v>8</v>
      </c>
      <c r="I9" s="6">
        <f t="shared" si="7"/>
        <v>73.26666666666667</v>
      </c>
      <c r="J9">
        <f aca="true" t="shared" si="8" ref="J9:J71">MAX(J8:M8)+1</f>
        <v>11</v>
      </c>
      <c r="K9">
        <f t="shared" si="3"/>
        <v>12</v>
      </c>
      <c r="L9">
        <f t="shared" si="4"/>
      </c>
    </row>
    <row r="10" spans="1:12" ht="12.75">
      <c r="A10">
        <v>9</v>
      </c>
      <c r="B10" t="str">
        <f>Sections!C10</f>
        <v>Book I Chapter VI Of Propositions Merely Verbal</v>
      </c>
      <c r="C10" s="2">
        <v>4318</v>
      </c>
      <c r="D10" s="10">
        <v>0.01884259259259259</v>
      </c>
      <c r="E10" s="2">
        <f t="shared" si="0"/>
        <v>27.133333333333333</v>
      </c>
      <c r="F10" s="11">
        <f t="shared" si="5"/>
        <v>159.14004914004914</v>
      </c>
      <c r="G10" s="6">
        <f t="shared" si="1"/>
      </c>
      <c r="H10">
        <f t="shared" si="6"/>
      </c>
      <c r="I10" s="6">
        <f t="shared" si="7"/>
        <v>27.133333333333333</v>
      </c>
      <c r="J10">
        <f t="shared" si="8"/>
        <v>13</v>
      </c>
      <c r="K10">
        <f t="shared" si="3"/>
      </c>
      <c r="L10">
        <f t="shared" si="4"/>
      </c>
    </row>
    <row r="11" spans="1:12" ht="12.75">
      <c r="A11">
        <v>10</v>
      </c>
      <c r="B11" t="str">
        <f>Sections!C11</f>
        <v>Book I Chapter VII Of The Nature Of Classification, And The Five Predicables</v>
      </c>
      <c r="C11" s="2">
        <v>8072</v>
      </c>
      <c r="D11" s="10">
        <v>0.0352662037037037</v>
      </c>
      <c r="E11" s="2">
        <f t="shared" si="0"/>
        <v>50.78333333333333</v>
      </c>
      <c r="F11" s="11">
        <f t="shared" si="5"/>
        <v>158.94978667541844</v>
      </c>
      <c r="G11" s="6">
        <f t="shared" si="1"/>
      </c>
      <c r="H11">
        <f t="shared" si="6"/>
      </c>
      <c r="I11" s="6">
        <f t="shared" si="7"/>
        <v>50.78333333333333</v>
      </c>
      <c r="J11">
        <f t="shared" si="8"/>
        <v>14</v>
      </c>
      <c r="K11">
        <f t="shared" si="3"/>
      </c>
      <c r="L11">
        <f t="shared" si="4"/>
      </c>
    </row>
    <row r="12" spans="1:12" ht="12.75">
      <c r="A12">
        <v>11</v>
      </c>
      <c r="B12" t="str">
        <f>Sections!C12</f>
        <v>Book I Chapter VIII Of Definition</v>
      </c>
      <c r="C12" s="2">
        <v>12036</v>
      </c>
      <c r="D12" s="10">
        <v>0.049490740740740745</v>
      </c>
      <c r="E12" s="2">
        <f t="shared" si="0"/>
        <v>71.26666666666667</v>
      </c>
      <c r="F12" s="11">
        <f t="shared" si="5"/>
        <v>168.88681010289991</v>
      </c>
      <c r="G12" s="6">
        <f t="shared" si="1"/>
        <v>20.266666666666666</v>
      </c>
      <c r="H12">
        <f t="shared" si="6"/>
        <v>11</v>
      </c>
      <c r="I12" s="6">
        <f t="shared" si="7"/>
        <v>71.26666666666667</v>
      </c>
      <c r="J12">
        <f t="shared" si="8"/>
        <v>15</v>
      </c>
      <c r="K12">
        <f t="shared" si="3"/>
        <v>16</v>
      </c>
      <c r="L12">
        <f t="shared" si="4"/>
      </c>
    </row>
    <row r="13" spans="1:12" ht="12.75">
      <c r="A13">
        <v>12</v>
      </c>
      <c r="B13" t="str">
        <f>Sections!C13</f>
        <v>Book II Of Reasoning</v>
      </c>
      <c r="C13" s="2">
        <v>3875</v>
      </c>
      <c r="D13" s="10">
        <v>0.017256944444444446</v>
      </c>
      <c r="E13" s="2">
        <f t="shared" si="0"/>
        <v>24.85</v>
      </c>
      <c r="F13" s="11">
        <f t="shared" si="5"/>
        <v>155.93561368209254</v>
      </c>
      <c r="G13" s="6">
        <f t="shared" si="1"/>
      </c>
      <c r="H13">
        <f t="shared" si="6"/>
      </c>
      <c r="I13" s="6">
        <f t="shared" si="7"/>
        <v>24.85</v>
      </c>
      <c r="J13">
        <f t="shared" si="8"/>
        <v>17</v>
      </c>
      <c r="K13">
        <f t="shared" si="3"/>
      </c>
      <c r="L13">
        <f t="shared" si="4"/>
      </c>
    </row>
    <row r="14" spans="1:12" ht="12.75">
      <c r="A14">
        <v>13</v>
      </c>
      <c r="B14" t="str">
        <f>Sections!C14</f>
        <v>Book II Chapter II Of Ratiocination, Or Syllogism</v>
      </c>
      <c r="C14" s="2">
        <v>7928</v>
      </c>
      <c r="D14" s="10">
        <v>0.0421412037037037</v>
      </c>
      <c r="E14" s="2">
        <f t="shared" si="0"/>
        <v>60.68333333333334</v>
      </c>
      <c r="F14" s="11">
        <f t="shared" si="5"/>
        <v>130.6454270804724</v>
      </c>
      <c r="G14" s="6">
        <f t="shared" si="1"/>
        <v>9.683333333333337</v>
      </c>
      <c r="H14">
        <f t="shared" si="6"/>
        <v>13</v>
      </c>
      <c r="I14" s="6">
        <f t="shared" si="7"/>
        <v>60.68333333333334</v>
      </c>
      <c r="J14">
        <f t="shared" si="8"/>
        <v>18</v>
      </c>
      <c r="K14">
        <f t="shared" si="3"/>
        <v>19</v>
      </c>
      <c r="L14">
        <f t="shared" si="4"/>
      </c>
    </row>
    <row r="15" spans="1:12" ht="12.75">
      <c r="A15">
        <v>14</v>
      </c>
      <c r="B15" t="str">
        <f>Sections!C15</f>
        <v>Book II Chapter III Of The Functions And Logical Value Of The Syllogism</v>
      </c>
      <c r="C15" s="2">
        <v>14283</v>
      </c>
      <c r="D15" s="10">
        <v>0.061956018518518514</v>
      </c>
      <c r="E15" s="2">
        <f t="shared" si="0"/>
        <v>89.21666666666667</v>
      </c>
      <c r="F15" s="11">
        <f t="shared" si="5"/>
        <v>160.0934055669718</v>
      </c>
      <c r="G15" s="6">
        <f t="shared" si="1"/>
        <v>38.21666666666667</v>
      </c>
      <c r="H15">
        <f t="shared" si="6"/>
        <v>14</v>
      </c>
      <c r="I15" s="6">
        <f t="shared" si="7"/>
        <v>89.21666666666667</v>
      </c>
      <c r="J15">
        <f t="shared" si="8"/>
        <v>20</v>
      </c>
      <c r="K15">
        <f t="shared" si="3"/>
        <v>21</v>
      </c>
      <c r="L15">
        <f t="shared" si="4"/>
      </c>
    </row>
    <row r="16" spans="1:12" ht="12.75">
      <c r="A16">
        <v>15</v>
      </c>
      <c r="B16" t="str">
        <f>Sections!C16</f>
        <v>Book II Chapter IV Of Trains Of Reasoning, And Deductive Sciences</v>
      </c>
      <c r="C16" s="2">
        <v>6937</v>
      </c>
      <c r="D16" s="10">
        <v>0.03050925925925926</v>
      </c>
      <c r="E16" s="2">
        <f t="shared" si="0"/>
        <v>43.93333333333333</v>
      </c>
      <c r="F16" s="11">
        <f t="shared" si="5"/>
        <v>157.89833080424887</v>
      </c>
      <c r="G16" s="6">
        <f t="shared" si="1"/>
      </c>
      <c r="H16">
        <f t="shared" si="6"/>
      </c>
      <c r="I16" s="6">
        <f t="shared" si="7"/>
        <v>43.93333333333333</v>
      </c>
      <c r="J16">
        <f t="shared" si="8"/>
        <v>22</v>
      </c>
      <c r="K16">
        <f t="shared" si="3"/>
      </c>
      <c r="L16">
        <f t="shared" si="4"/>
      </c>
    </row>
    <row r="17" spans="1:12" ht="12.75">
      <c r="A17">
        <v>16</v>
      </c>
      <c r="B17" t="str">
        <f>Sections!C17</f>
        <v>Book II Chapter V Of Demonstration, And Necessary Truths</v>
      </c>
      <c r="C17" s="2">
        <v>15088</v>
      </c>
      <c r="D17" s="9"/>
      <c r="E17" s="2">
        <f>C17/AVERAGE($F$2:$F$16)</f>
        <v>97.23764920877272</v>
      </c>
      <c r="F17" s="12">
        <f t="shared" si="5"/>
        <v>155.16623574070084</v>
      </c>
      <c r="G17" s="6">
        <f t="shared" si="1"/>
        <v>46.23764920877272</v>
      </c>
      <c r="H17">
        <f t="shared" si="6"/>
        <v>16</v>
      </c>
      <c r="I17" s="6">
        <f t="shared" si="7"/>
        <v>97.23764920877272</v>
      </c>
      <c r="J17">
        <f t="shared" si="8"/>
        <v>23</v>
      </c>
      <c r="K17">
        <f t="shared" si="3"/>
        <v>24</v>
      </c>
      <c r="L17">
        <f t="shared" si="4"/>
      </c>
    </row>
    <row r="18" spans="1:12" ht="12.75">
      <c r="A18">
        <v>17</v>
      </c>
      <c r="B18" t="str">
        <f>Sections!C18</f>
        <v>Book II Chapter VI The Same Subject Continued</v>
      </c>
      <c r="C18" s="2">
        <v>4848</v>
      </c>
      <c r="D18" s="9"/>
      <c r="E18" s="2">
        <f aca="true" t="shared" si="9" ref="E18:E71">C18/AVERAGE($F$2:$F$16)</f>
        <v>31.243910615332062</v>
      </c>
      <c r="G18" s="6">
        <f t="shared" si="1"/>
      </c>
      <c r="H18">
        <f t="shared" si="6"/>
      </c>
      <c r="I18" s="6">
        <f t="shared" si="7"/>
        <v>31.243910615332062</v>
      </c>
      <c r="J18">
        <f t="shared" si="8"/>
        <v>25</v>
      </c>
      <c r="K18">
        <f t="shared" si="3"/>
      </c>
      <c r="L18">
        <f t="shared" si="4"/>
      </c>
    </row>
    <row r="19" spans="1:12" ht="12.75">
      <c r="A19">
        <v>18</v>
      </c>
      <c r="B19" t="str">
        <f>Sections!C19</f>
        <v>Book II Chapter VII Examination Of Some Opinions Opposed To The Preceding Doctrines</v>
      </c>
      <c r="C19" s="2">
        <v>10019</v>
      </c>
      <c r="D19" s="9"/>
      <c r="E19" s="2">
        <f t="shared" si="9"/>
        <v>64.56945966481268</v>
      </c>
      <c r="G19" s="6">
        <f t="shared" si="1"/>
        <v>13.569459664812683</v>
      </c>
      <c r="H19">
        <f t="shared" si="6"/>
        <v>18</v>
      </c>
      <c r="I19" s="6">
        <f t="shared" si="7"/>
        <v>64.56945966481268</v>
      </c>
      <c r="J19">
        <f t="shared" si="8"/>
        <v>26</v>
      </c>
      <c r="K19">
        <f t="shared" si="3"/>
        <v>27</v>
      </c>
      <c r="L19">
        <f t="shared" si="4"/>
      </c>
    </row>
    <row r="20" spans="1:12" ht="12.75">
      <c r="A20">
        <v>19</v>
      </c>
      <c r="B20" t="str">
        <f>Sections!C20</f>
        <v>Book III Of Induction</v>
      </c>
      <c r="C20" s="2">
        <v>2762</v>
      </c>
      <c r="D20" s="9"/>
      <c r="E20" s="2">
        <f t="shared" si="9"/>
        <v>17.800264257332334</v>
      </c>
      <c r="G20" s="6">
        <f t="shared" si="1"/>
      </c>
      <c r="H20">
        <f t="shared" si="6"/>
      </c>
      <c r="I20" s="6">
        <f t="shared" si="7"/>
        <v>17.800264257332334</v>
      </c>
      <c r="J20">
        <f t="shared" si="8"/>
        <v>28</v>
      </c>
      <c r="K20">
        <f t="shared" si="3"/>
      </c>
      <c r="L20">
        <f t="shared" si="4"/>
      </c>
    </row>
    <row r="21" spans="1:12" ht="12.75">
      <c r="A21">
        <v>20</v>
      </c>
      <c r="B21" t="str">
        <f>Sections!C21</f>
        <v>Book III Chapter II Of Inductions Improperly So Called</v>
      </c>
      <c r="C21" s="2">
        <v>9541</v>
      </c>
      <c r="D21" s="9"/>
      <c r="E21" s="2">
        <f t="shared" si="9"/>
        <v>61.48889257031419</v>
      </c>
      <c r="G21" s="6">
        <f t="shared" si="1"/>
        <v>10.488892570314192</v>
      </c>
      <c r="H21">
        <f t="shared" si="6"/>
        <v>20</v>
      </c>
      <c r="I21" s="6">
        <f t="shared" si="7"/>
        <v>61.48889257031419</v>
      </c>
      <c r="J21">
        <f t="shared" si="8"/>
        <v>29</v>
      </c>
      <c r="K21">
        <f t="shared" si="3"/>
        <v>30</v>
      </c>
      <c r="L21">
        <f t="shared" si="4"/>
      </c>
    </row>
    <row r="22" spans="1:12" ht="12.75">
      <c r="A22">
        <v>21</v>
      </c>
      <c r="B22" t="str">
        <f>Sections!C22</f>
        <v>Book III Chapter III Of The Ground Of Induction</v>
      </c>
      <c r="C22" s="2">
        <v>4451</v>
      </c>
      <c r="D22" s="9"/>
      <c r="E22" s="2">
        <f t="shared" si="9"/>
        <v>28.68536430462933</v>
      </c>
      <c r="G22" s="6">
        <f t="shared" si="1"/>
      </c>
      <c r="H22">
        <f t="shared" si="6"/>
      </c>
      <c r="I22" s="6">
        <f t="shared" si="7"/>
        <v>28.68536430462933</v>
      </c>
      <c r="J22">
        <f t="shared" si="8"/>
        <v>31</v>
      </c>
      <c r="K22">
        <f t="shared" si="3"/>
      </c>
      <c r="L22">
        <f t="shared" si="4"/>
      </c>
    </row>
    <row r="23" spans="1:12" ht="12.75">
      <c r="A23">
        <v>22</v>
      </c>
      <c r="B23" t="str">
        <f>Sections!C23</f>
        <v>Book III Chapter IV Of Laws Of Nature</v>
      </c>
      <c r="C23" s="2">
        <v>3779</v>
      </c>
      <c r="D23" s="9"/>
      <c r="E23" s="2">
        <f t="shared" si="9"/>
        <v>24.35452520943479</v>
      </c>
      <c r="G23" s="6">
        <f t="shared" si="1"/>
      </c>
      <c r="H23">
        <f t="shared" si="6"/>
      </c>
      <c r="I23" s="6">
        <f t="shared" si="7"/>
        <v>24.35452520943479</v>
      </c>
      <c r="J23">
        <f t="shared" si="8"/>
        <v>32</v>
      </c>
      <c r="K23">
        <f t="shared" si="3"/>
      </c>
      <c r="L23">
        <f t="shared" si="4"/>
      </c>
    </row>
    <row r="24" spans="1:12" ht="12.75">
      <c r="A24">
        <v>23</v>
      </c>
      <c r="B24" t="str">
        <f>Sections!C24</f>
        <v>Book III Chapter V Of The Law Of Universal Causation</v>
      </c>
      <c r="C24" s="2">
        <v>25776</v>
      </c>
      <c r="D24" s="9"/>
      <c r="E24" s="2">
        <f t="shared" si="9"/>
        <v>166.1186138656764</v>
      </c>
      <c r="G24" s="6">
        <f t="shared" si="1"/>
        <v>115.1186138656764</v>
      </c>
      <c r="H24">
        <f t="shared" si="6"/>
        <v>23</v>
      </c>
      <c r="I24" s="6">
        <f t="shared" si="7"/>
        <v>166.1186138656764</v>
      </c>
      <c r="J24">
        <f t="shared" si="8"/>
        <v>33</v>
      </c>
      <c r="K24">
        <f t="shared" si="3"/>
        <v>34</v>
      </c>
      <c r="L24">
        <f t="shared" si="4"/>
        <v>35</v>
      </c>
    </row>
    <row r="25" spans="1:12" ht="12.75">
      <c r="A25">
        <v>24</v>
      </c>
      <c r="B25" t="str">
        <f>Sections!C25</f>
        <v>Book III Chapter VI On The Composition Of Causes</v>
      </c>
      <c r="C25" s="2">
        <v>4185</v>
      </c>
      <c r="D25" s="9"/>
      <c r="E25" s="2">
        <f t="shared" si="9"/>
        <v>26.97107382944816</v>
      </c>
      <c r="G25" s="6">
        <f t="shared" si="1"/>
      </c>
      <c r="H25">
        <f t="shared" si="6"/>
      </c>
      <c r="I25" s="6">
        <f t="shared" si="7"/>
        <v>26.97107382944816</v>
      </c>
      <c r="J25">
        <f t="shared" si="8"/>
        <v>36</v>
      </c>
      <c r="K25">
        <f t="shared" si="3"/>
      </c>
      <c r="L25">
        <f t="shared" si="4"/>
      </c>
    </row>
    <row r="26" spans="1:12" ht="12.75">
      <c r="A26">
        <v>25</v>
      </c>
      <c r="B26" t="str">
        <f>Sections!C26</f>
        <v>Book III Chapter VII On Observation And Experiment</v>
      </c>
      <c r="C26" s="2">
        <v>4342</v>
      </c>
      <c r="D26" s="9"/>
      <c r="E26" s="2">
        <f t="shared" si="9"/>
        <v>27.982891891867123</v>
      </c>
      <c r="G26" s="6">
        <f t="shared" si="1"/>
      </c>
      <c r="H26">
        <f t="shared" si="6"/>
      </c>
      <c r="I26" s="6">
        <f t="shared" si="7"/>
        <v>27.982891891867123</v>
      </c>
      <c r="J26">
        <f t="shared" si="8"/>
        <v>37</v>
      </c>
      <c r="K26">
        <f t="shared" si="3"/>
      </c>
      <c r="L26">
        <f t="shared" si="4"/>
      </c>
    </row>
    <row r="27" spans="1:12" ht="12.75">
      <c r="A27">
        <v>26</v>
      </c>
      <c r="B27" t="str">
        <f>Sections!C27</f>
        <v>Book III Chapter VIII Of The Four Methods Of Experimental Inquiry</v>
      </c>
      <c r="C27" s="2">
        <v>10087</v>
      </c>
      <c r="D27" s="9"/>
      <c r="E27" s="2">
        <f t="shared" si="9"/>
        <v>65.00769933515976</v>
      </c>
      <c r="G27" s="6">
        <f t="shared" si="1"/>
        <v>14.007699335159757</v>
      </c>
      <c r="H27">
        <f t="shared" si="6"/>
        <v>26</v>
      </c>
      <c r="I27" s="6">
        <f t="shared" si="7"/>
        <v>65.00769933515976</v>
      </c>
      <c r="J27">
        <f t="shared" si="8"/>
        <v>38</v>
      </c>
      <c r="K27">
        <f t="shared" si="3"/>
        <v>39</v>
      </c>
      <c r="L27">
        <f t="shared" si="4"/>
      </c>
    </row>
    <row r="28" spans="1:12" ht="12.75">
      <c r="A28">
        <v>27</v>
      </c>
      <c r="B28" t="str">
        <f>Sections!C28</f>
        <v>Book III Chapter IX Miscellaneous Examples Of The Four Methods</v>
      </c>
      <c r="C28" s="2">
        <v>13808</v>
      </c>
      <c r="D28" s="9"/>
      <c r="E28" s="2">
        <f t="shared" si="9"/>
        <v>88.98843188459263</v>
      </c>
      <c r="G28" s="6">
        <f t="shared" si="1"/>
        <v>37.98843188459263</v>
      </c>
      <c r="H28">
        <f t="shared" si="6"/>
        <v>27</v>
      </c>
      <c r="I28" s="6">
        <f t="shared" si="7"/>
        <v>88.98843188459263</v>
      </c>
      <c r="J28">
        <f t="shared" si="8"/>
        <v>40</v>
      </c>
      <c r="K28">
        <f t="shared" si="3"/>
        <v>41</v>
      </c>
      <c r="L28">
        <f t="shared" si="4"/>
      </c>
    </row>
    <row r="29" spans="1:12" ht="12.75">
      <c r="A29">
        <v>28</v>
      </c>
      <c r="B29" t="str">
        <f>Sections!C29</f>
        <v>Book III Chapter X Of Plurality Of Causes, And Of The Intermixture Of Effects</v>
      </c>
      <c r="C29" s="2">
        <v>10685</v>
      </c>
      <c r="D29" s="9"/>
      <c r="E29" s="2">
        <f t="shared" si="9"/>
        <v>68.86163055380014</v>
      </c>
      <c r="G29" s="6">
        <f t="shared" si="1"/>
        <v>17.86163055380014</v>
      </c>
      <c r="H29">
        <f t="shared" si="6"/>
        <v>28</v>
      </c>
      <c r="I29" s="6">
        <f t="shared" si="7"/>
        <v>68.86163055380014</v>
      </c>
      <c r="J29">
        <f t="shared" si="8"/>
        <v>42</v>
      </c>
      <c r="K29">
        <f t="shared" si="3"/>
        <v>43</v>
      </c>
      <c r="L29">
        <f t="shared" si="4"/>
      </c>
    </row>
    <row r="30" spans="1:12" ht="12.75">
      <c r="A30">
        <v>29</v>
      </c>
      <c r="B30" t="str">
        <f>Sections!C30</f>
        <v>Book III Chapter XI Of The Deductive Method</v>
      </c>
      <c r="C30" s="2">
        <v>4503</v>
      </c>
      <c r="D30" s="9"/>
      <c r="E30" s="2">
        <f t="shared" si="9"/>
        <v>29.020488758424147</v>
      </c>
      <c r="G30" s="6">
        <f t="shared" si="1"/>
      </c>
      <c r="H30">
        <f t="shared" si="6"/>
      </c>
      <c r="I30" s="6">
        <f t="shared" si="7"/>
        <v>29.020488758424147</v>
      </c>
      <c r="J30">
        <f t="shared" si="8"/>
        <v>44</v>
      </c>
      <c r="K30">
        <f t="shared" si="3"/>
      </c>
      <c r="L30">
        <f t="shared" si="4"/>
      </c>
    </row>
    <row r="31" spans="1:12" ht="12.75">
      <c r="A31">
        <v>30</v>
      </c>
      <c r="B31" t="str">
        <f>Sections!C31</f>
        <v>Book III Chapter XII Of The Explanation Of Laws Of Nature</v>
      </c>
      <c r="C31" s="2">
        <v>4610</v>
      </c>
      <c r="D31" s="9"/>
      <c r="E31" s="2">
        <f t="shared" si="9"/>
        <v>29.710071769117327</v>
      </c>
      <c r="G31" s="6">
        <f t="shared" si="1"/>
      </c>
      <c r="H31">
        <f t="shared" si="6"/>
      </c>
      <c r="I31" s="6">
        <f t="shared" si="7"/>
        <v>29.710071769117327</v>
      </c>
      <c r="J31">
        <f t="shared" si="8"/>
        <v>45</v>
      </c>
      <c r="K31">
        <f t="shared" si="3"/>
      </c>
      <c r="L31">
        <f t="shared" si="4"/>
      </c>
    </row>
    <row r="32" spans="1:12" ht="12.75">
      <c r="A32">
        <v>31</v>
      </c>
      <c r="B32" t="str">
        <f>Sections!C32</f>
        <v>Book III Chapter XIII Miscellaneous Examples Of The Explanation Of Laws Of Nature</v>
      </c>
      <c r="C32" s="2">
        <v>4942</v>
      </c>
      <c r="D32" s="9"/>
      <c r="E32" s="2">
        <f t="shared" si="9"/>
        <v>31.849712512576534</v>
      </c>
      <c r="G32" s="6">
        <f t="shared" si="1"/>
      </c>
      <c r="H32">
        <f t="shared" si="6"/>
      </c>
      <c r="I32" s="6">
        <f t="shared" si="7"/>
        <v>31.849712512576534</v>
      </c>
      <c r="J32">
        <f t="shared" si="8"/>
        <v>46</v>
      </c>
      <c r="K32">
        <f t="shared" si="3"/>
      </c>
      <c r="L32">
        <f t="shared" si="4"/>
      </c>
    </row>
    <row r="33" spans="1:12" ht="12.75">
      <c r="A33">
        <v>32</v>
      </c>
      <c r="B33" t="str">
        <f>Sections!C33</f>
        <v>Book III Chapter XIV Of The Limits To The Explanation Of Laws Of Nature; And Of Hypotheses</v>
      </c>
      <c r="C33" s="2">
        <v>11859</v>
      </c>
      <c r="D33" s="9"/>
      <c r="E33" s="2">
        <f t="shared" si="9"/>
        <v>76.42770956832156</v>
      </c>
      <c r="G33" s="6">
        <f t="shared" si="1"/>
        <v>25.42770956832156</v>
      </c>
      <c r="H33">
        <f t="shared" si="6"/>
        <v>32</v>
      </c>
      <c r="I33" s="6">
        <f t="shared" si="7"/>
        <v>76.42770956832156</v>
      </c>
      <c r="J33">
        <f t="shared" si="8"/>
        <v>47</v>
      </c>
      <c r="K33">
        <f t="shared" si="3"/>
        <v>48</v>
      </c>
      <c r="L33">
        <f t="shared" si="4"/>
      </c>
    </row>
    <row r="34" spans="1:12" ht="12.75">
      <c r="A34">
        <v>33</v>
      </c>
      <c r="B34" t="str">
        <f>Sections!C34</f>
        <v>Book III Chapter XV Of Progressive Effects; And Of The Continued Action Of Causes</v>
      </c>
      <c r="C34" s="2">
        <v>3763</v>
      </c>
      <c r="D34" s="9"/>
      <c r="E34" s="2">
        <f t="shared" si="9"/>
        <v>24.25140999288254</v>
      </c>
      <c r="G34" s="6">
        <f aca="true" t="shared" si="10" ref="G34:G65">IF(E34&gt;$H$1,E34-$H$1,"")</f>
      </c>
      <c r="H34">
        <f t="shared" si="6"/>
      </c>
      <c r="I34" s="6">
        <f t="shared" si="7"/>
        <v>24.25140999288254</v>
      </c>
      <c r="J34">
        <f t="shared" si="8"/>
        <v>49</v>
      </c>
      <c r="K34">
        <f aca="true" t="shared" si="11" ref="K34:K65">IF(ROUNDDOWN(E34/Thresh,0)&gt;0,J34+1,"")</f>
      </c>
      <c r="L34">
        <f aca="true" t="shared" si="12" ref="L34:L65">IF(ROUNDDOWN(E34/Thresh,0)&gt;1,J34+2,"")</f>
      </c>
    </row>
    <row r="35" spans="1:12" ht="12.75">
      <c r="A35">
        <v>34</v>
      </c>
      <c r="B35" t="str">
        <f>Sections!C35</f>
        <v>Book III Chapter XVI Of Empirical Laws</v>
      </c>
      <c r="C35" s="2">
        <v>4497</v>
      </c>
      <c r="D35" s="9"/>
      <c r="E35" s="2">
        <f t="shared" si="9"/>
        <v>28.981820552217055</v>
      </c>
      <c r="G35" s="6">
        <f t="shared" si="10"/>
      </c>
      <c r="H35">
        <f t="shared" si="6"/>
      </c>
      <c r="I35" s="6">
        <f aca="true" t="shared" si="13" ref="I35:I71">IF((I34+E35)&gt;Thresh,E35,I34+E35)</f>
        <v>28.981820552217055</v>
      </c>
      <c r="J35">
        <f t="shared" si="8"/>
        <v>50</v>
      </c>
      <c r="K35">
        <f t="shared" si="11"/>
      </c>
      <c r="L35">
        <f t="shared" si="12"/>
      </c>
    </row>
    <row r="36" spans="1:12" ht="12.75">
      <c r="A36">
        <v>35</v>
      </c>
      <c r="B36" t="str">
        <f>Sections!C36</f>
        <v>Book III Chapter XVII Of Chance And Its Elimination</v>
      </c>
      <c r="C36" s="2">
        <v>4942</v>
      </c>
      <c r="D36" s="9"/>
      <c r="E36" s="2">
        <f t="shared" si="9"/>
        <v>31.849712512576534</v>
      </c>
      <c r="G36" s="6">
        <f t="shared" si="10"/>
      </c>
      <c r="H36">
        <f t="shared" si="6"/>
      </c>
      <c r="I36" s="6">
        <f t="shared" si="13"/>
        <v>31.849712512576534</v>
      </c>
      <c r="J36">
        <f t="shared" si="8"/>
        <v>51</v>
      </c>
      <c r="K36">
        <f t="shared" si="11"/>
      </c>
      <c r="L36">
        <f t="shared" si="12"/>
      </c>
    </row>
    <row r="37" spans="1:12" ht="12.75">
      <c r="A37">
        <v>36</v>
      </c>
      <c r="B37" t="str">
        <f>Sections!C37</f>
        <v>Book III Chapter XVIII Of The Calculation Of Chances</v>
      </c>
      <c r="C37" s="2">
        <v>7408</v>
      </c>
      <c r="D37" s="9"/>
      <c r="E37" s="2">
        <f t="shared" si="9"/>
        <v>47.74234526369222</v>
      </c>
      <c r="G37" s="6">
        <f t="shared" si="10"/>
      </c>
      <c r="H37">
        <f t="shared" si="6"/>
      </c>
      <c r="I37" s="6">
        <f t="shared" si="13"/>
        <v>47.74234526369222</v>
      </c>
      <c r="J37">
        <f t="shared" si="8"/>
        <v>52</v>
      </c>
      <c r="K37">
        <f t="shared" si="11"/>
      </c>
      <c r="L37">
        <f t="shared" si="12"/>
      </c>
    </row>
    <row r="38" spans="1:12" ht="12.75">
      <c r="A38">
        <v>37</v>
      </c>
      <c r="B38" t="str">
        <f>Sections!C38</f>
        <v>Book III Chapter XIX Of The Extension Of Derivative Laws To Adjacent Cases</v>
      </c>
      <c r="C38" s="2">
        <v>3204</v>
      </c>
      <c r="D38" s="9"/>
      <c r="E38" s="2">
        <f t="shared" si="9"/>
        <v>20.648822114588267</v>
      </c>
      <c r="G38" s="6">
        <f t="shared" si="10"/>
      </c>
      <c r="H38">
        <f t="shared" si="6"/>
      </c>
      <c r="I38" s="6">
        <f t="shared" si="13"/>
        <v>20.648822114588267</v>
      </c>
      <c r="J38">
        <f t="shared" si="8"/>
        <v>53</v>
      </c>
      <c r="K38">
        <f t="shared" si="11"/>
      </c>
      <c r="L38">
        <f t="shared" si="12"/>
      </c>
    </row>
    <row r="39" spans="1:12" ht="12.75">
      <c r="A39">
        <v>38</v>
      </c>
      <c r="B39" t="str">
        <f>Sections!C39</f>
        <v>Book III Chapter XX Of Analogy</v>
      </c>
      <c r="C39" s="2">
        <v>3375</v>
      </c>
      <c r="D39" s="9"/>
      <c r="E39" s="2">
        <f t="shared" si="9"/>
        <v>21.75086599149045</v>
      </c>
      <c r="G39" s="6">
        <f t="shared" si="10"/>
      </c>
      <c r="H39">
        <f t="shared" si="6"/>
      </c>
      <c r="I39" s="6">
        <f t="shared" si="13"/>
        <v>42.39968810607871</v>
      </c>
      <c r="J39">
        <f t="shared" si="8"/>
        <v>54</v>
      </c>
      <c r="K39">
        <f t="shared" si="11"/>
      </c>
      <c r="L39">
        <f t="shared" si="12"/>
      </c>
    </row>
    <row r="40" spans="1:12" ht="12.75">
      <c r="A40">
        <v>39</v>
      </c>
      <c r="B40" t="str">
        <f>Sections!C40</f>
        <v>Book III Chapter XXI Of The Evidence Of The Law Of Universal Causation</v>
      </c>
      <c r="C40" s="2">
        <v>7972</v>
      </c>
      <c r="D40" s="9"/>
      <c r="E40" s="2">
        <f t="shared" si="9"/>
        <v>51.377156647159076</v>
      </c>
      <c r="G40" s="6">
        <f t="shared" si="10"/>
        <v>0.37715664715907593</v>
      </c>
      <c r="H40">
        <f t="shared" si="6"/>
        <v>39</v>
      </c>
      <c r="I40" s="6">
        <f t="shared" si="13"/>
        <v>51.377156647159076</v>
      </c>
      <c r="J40">
        <f t="shared" si="8"/>
        <v>55</v>
      </c>
      <c r="K40">
        <f t="shared" si="11"/>
        <v>56</v>
      </c>
      <c r="L40">
        <f t="shared" si="12"/>
      </c>
    </row>
    <row r="41" spans="1:12" ht="12.75">
      <c r="A41">
        <v>40</v>
      </c>
      <c r="B41" t="str">
        <f>Sections!C41</f>
        <v>Book III Chapter XXII Of Uniformities Of Co-Existence Not Dependent On Causation</v>
      </c>
      <c r="C41" s="2">
        <v>6610</v>
      </c>
      <c r="D41" s="9"/>
      <c r="E41" s="2">
        <f t="shared" si="9"/>
        <v>42.599473838148704</v>
      </c>
      <c r="G41" s="6">
        <f t="shared" si="10"/>
      </c>
      <c r="H41">
        <f t="shared" si="6"/>
      </c>
      <c r="I41" s="6">
        <f t="shared" si="13"/>
        <v>42.599473838148704</v>
      </c>
      <c r="J41">
        <f t="shared" si="8"/>
        <v>57</v>
      </c>
      <c r="K41">
        <f t="shared" si="11"/>
      </c>
      <c r="L41">
        <f t="shared" si="12"/>
      </c>
    </row>
    <row r="42" spans="1:12" ht="12.75">
      <c r="A42">
        <v>41</v>
      </c>
      <c r="B42" t="str">
        <f>Sections!C42</f>
        <v>Book III Chapter XXIII Of Approximate Generalizations, And Probable Evidence</v>
      </c>
      <c r="C42" s="2">
        <v>6747</v>
      </c>
      <c r="D42" s="9"/>
      <c r="E42" s="2">
        <f t="shared" si="9"/>
        <v>43.482397879877354</v>
      </c>
      <c r="G42" s="6">
        <f t="shared" si="10"/>
      </c>
      <c r="H42">
        <f t="shared" si="6"/>
      </c>
      <c r="I42" s="6">
        <f t="shared" si="13"/>
        <v>43.482397879877354</v>
      </c>
      <c r="J42">
        <f t="shared" si="8"/>
        <v>58</v>
      </c>
      <c r="K42">
        <f t="shared" si="11"/>
      </c>
      <c r="L42">
        <f t="shared" si="12"/>
      </c>
    </row>
    <row r="43" spans="1:12" ht="12.75">
      <c r="A43">
        <v>42</v>
      </c>
      <c r="B43" t="str">
        <f>Sections!C43</f>
        <v>Book III Chapter XXIV Of The Remaining Laws Of Nature</v>
      </c>
      <c r="C43" s="2">
        <v>9359</v>
      </c>
      <c r="D43" s="9"/>
      <c r="E43" s="2">
        <f t="shared" si="9"/>
        <v>60.31595698203233</v>
      </c>
      <c r="G43" s="6">
        <f t="shared" si="10"/>
        <v>9.315956982032333</v>
      </c>
      <c r="H43">
        <f t="shared" si="6"/>
        <v>42</v>
      </c>
      <c r="I43" s="6">
        <f t="shared" si="13"/>
        <v>60.31595698203233</v>
      </c>
      <c r="J43">
        <f t="shared" si="8"/>
        <v>59</v>
      </c>
      <c r="K43">
        <f t="shared" si="11"/>
        <v>60</v>
      </c>
      <c r="L43">
        <f t="shared" si="12"/>
      </c>
    </row>
    <row r="44" spans="1:12" ht="12.75">
      <c r="A44">
        <v>43</v>
      </c>
      <c r="B44" t="str">
        <f>Sections!C44</f>
        <v>Book III Chapter XXV Of The Grounds Of Disbelief</v>
      </c>
      <c r="C44" s="2">
        <v>8102</v>
      </c>
      <c r="D44" s="9"/>
      <c r="E44" s="2">
        <f t="shared" si="9"/>
        <v>52.21496778164611</v>
      </c>
      <c r="G44" s="6">
        <f t="shared" si="10"/>
        <v>1.2149677816461093</v>
      </c>
      <c r="H44">
        <f t="shared" si="6"/>
        <v>43</v>
      </c>
      <c r="I44" s="6">
        <f t="shared" si="13"/>
        <v>52.21496778164611</v>
      </c>
      <c r="J44">
        <f t="shared" si="8"/>
        <v>61</v>
      </c>
      <c r="K44">
        <f t="shared" si="11"/>
        <v>62</v>
      </c>
      <c r="L44">
        <f t="shared" si="12"/>
      </c>
    </row>
    <row r="45" spans="1:12" ht="12.75">
      <c r="A45">
        <v>44</v>
      </c>
      <c r="B45" t="str">
        <f>Sections!C45</f>
        <v>Book IV Of Operations Subsidiary To Induction</v>
      </c>
      <c r="C45" s="2">
        <v>4137</v>
      </c>
      <c r="D45" s="9"/>
      <c r="E45" s="2">
        <f t="shared" si="9"/>
        <v>26.661728179791407</v>
      </c>
      <c r="G45" s="6">
        <f t="shared" si="10"/>
      </c>
      <c r="H45">
        <f t="shared" si="6"/>
      </c>
      <c r="I45" s="6">
        <f t="shared" si="13"/>
        <v>26.661728179791407</v>
      </c>
      <c r="J45">
        <f t="shared" si="8"/>
        <v>63</v>
      </c>
      <c r="K45">
        <f t="shared" si="11"/>
      </c>
      <c r="L45">
        <f t="shared" si="12"/>
      </c>
    </row>
    <row r="46" spans="1:12" ht="12.75">
      <c r="A46">
        <v>45</v>
      </c>
      <c r="B46" t="str">
        <f>Sections!C46</f>
        <v>Book IV Chapter II Of Abstraction, Or The Formation Of Conceptions</v>
      </c>
      <c r="C46" s="2">
        <v>6819</v>
      </c>
      <c r="D46" s="9"/>
      <c r="E46" s="2">
        <f t="shared" si="9"/>
        <v>43.94641635436248</v>
      </c>
      <c r="G46" s="6">
        <f t="shared" si="10"/>
      </c>
      <c r="H46">
        <f t="shared" si="6"/>
      </c>
      <c r="I46" s="6">
        <f t="shared" si="13"/>
        <v>43.94641635436248</v>
      </c>
      <c r="J46">
        <f t="shared" si="8"/>
        <v>64</v>
      </c>
      <c r="K46">
        <f t="shared" si="11"/>
      </c>
      <c r="L46">
        <f t="shared" si="12"/>
      </c>
    </row>
    <row r="47" spans="1:12" ht="12.75">
      <c r="A47">
        <v>46</v>
      </c>
      <c r="B47" t="str">
        <f>Sections!C47</f>
        <v>Book IV Chapter III Of Naming, As Subsidiary To Induction</v>
      </c>
      <c r="C47" s="2">
        <v>2256</v>
      </c>
      <c r="D47" s="9"/>
      <c r="E47" s="2">
        <f t="shared" si="9"/>
        <v>14.539245533867394</v>
      </c>
      <c r="G47" s="6">
        <f t="shared" si="10"/>
      </c>
      <c r="H47">
        <f t="shared" si="6"/>
      </c>
      <c r="I47" s="6">
        <f t="shared" si="13"/>
        <v>14.539245533867394</v>
      </c>
      <c r="J47">
        <f t="shared" si="8"/>
        <v>65</v>
      </c>
      <c r="K47">
        <f t="shared" si="11"/>
      </c>
      <c r="L47">
        <f t="shared" si="12"/>
      </c>
    </row>
    <row r="48" spans="1:12" ht="12.75">
      <c r="A48">
        <v>47</v>
      </c>
      <c r="B48" t="str">
        <f>Sections!C48</f>
        <v>Book IV Chapter IV Of The Requisites Of A Philosophical Language, And The Principles Of Definition</v>
      </c>
      <c r="C48" s="2">
        <v>9081</v>
      </c>
      <c r="D48" s="9"/>
      <c r="E48" s="2">
        <f t="shared" si="9"/>
        <v>58.52433009443697</v>
      </c>
      <c r="G48" s="6">
        <f t="shared" si="10"/>
        <v>7.524330094436969</v>
      </c>
      <c r="H48">
        <f t="shared" si="6"/>
        <v>47</v>
      </c>
      <c r="I48" s="6">
        <f t="shared" si="13"/>
        <v>58.52433009443697</v>
      </c>
      <c r="J48">
        <f t="shared" si="8"/>
        <v>66</v>
      </c>
      <c r="K48">
        <f t="shared" si="11"/>
        <v>67</v>
      </c>
      <c r="L48">
        <f t="shared" si="12"/>
      </c>
    </row>
    <row r="49" spans="1:12" ht="12.75">
      <c r="A49">
        <v>48</v>
      </c>
      <c r="B49" t="str">
        <f>Sections!C49</f>
        <v>Book IV Chapter V On The Natural History Of The Variations In The Meaning Of Terms</v>
      </c>
      <c r="C49" s="2">
        <v>5392</v>
      </c>
      <c r="D49" s="9"/>
      <c r="E49" s="2">
        <f t="shared" si="9"/>
        <v>34.7498279781086</v>
      </c>
      <c r="G49" s="6">
        <f t="shared" si="10"/>
      </c>
      <c r="H49">
        <f t="shared" si="6"/>
      </c>
      <c r="I49" s="6">
        <f t="shared" si="13"/>
        <v>34.7498279781086</v>
      </c>
      <c r="J49">
        <f t="shared" si="8"/>
        <v>68</v>
      </c>
      <c r="K49">
        <f t="shared" si="11"/>
      </c>
      <c r="L49">
        <f t="shared" si="12"/>
      </c>
    </row>
    <row r="50" spans="1:12" ht="12.75">
      <c r="A50">
        <v>49</v>
      </c>
      <c r="B50" t="str">
        <f>Sections!C50</f>
        <v>Book IV Chapter VI The Principles Of A Philosophical Language Further Considered</v>
      </c>
      <c r="C50" s="2">
        <v>7264</v>
      </c>
      <c r="D50" s="9"/>
      <c r="E50" s="2">
        <f t="shared" si="9"/>
        <v>46.81430831472196</v>
      </c>
      <c r="G50" s="6">
        <f t="shared" si="10"/>
      </c>
      <c r="H50">
        <f t="shared" si="6"/>
      </c>
      <c r="I50" s="6">
        <f t="shared" si="13"/>
        <v>46.81430831472196</v>
      </c>
      <c r="J50">
        <f t="shared" si="8"/>
        <v>69</v>
      </c>
      <c r="K50">
        <f t="shared" si="11"/>
      </c>
      <c r="L50">
        <f t="shared" si="12"/>
      </c>
    </row>
    <row r="51" spans="1:12" ht="12.75">
      <c r="A51">
        <v>50</v>
      </c>
      <c r="B51" t="str">
        <f>Sections!C51</f>
        <v>Book IV Chapter VII Of Classification, As Subsidiary To Induction</v>
      </c>
      <c r="C51" s="2">
        <v>7206</v>
      </c>
      <c r="D51" s="9"/>
      <c r="E51" s="2">
        <f t="shared" si="9"/>
        <v>46.44051565472005</v>
      </c>
      <c r="G51" s="6">
        <f t="shared" si="10"/>
      </c>
      <c r="H51">
        <f t="shared" si="6"/>
      </c>
      <c r="I51" s="6">
        <f t="shared" si="13"/>
        <v>46.44051565472005</v>
      </c>
      <c r="J51">
        <f t="shared" si="8"/>
        <v>70</v>
      </c>
      <c r="K51">
        <f t="shared" si="11"/>
      </c>
      <c r="L51">
        <f t="shared" si="12"/>
      </c>
    </row>
    <row r="52" spans="1:12" ht="12.75">
      <c r="A52">
        <v>51</v>
      </c>
      <c r="B52" t="str">
        <f>Sections!C52</f>
        <v>Book IV Chapter VIII Of Classification By Series</v>
      </c>
      <c r="C52" s="2">
        <v>2944</v>
      </c>
      <c r="D52" s="9"/>
      <c r="E52" s="2">
        <f t="shared" si="9"/>
        <v>18.97319984561419</v>
      </c>
      <c r="G52" s="6">
        <f t="shared" si="10"/>
      </c>
      <c r="H52">
        <f t="shared" si="6"/>
      </c>
      <c r="I52" s="6">
        <f t="shared" si="13"/>
        <v>18.97319984561419</v>
      </c>
      <c r="J52">
        <f t="shared" si="8"/>
        <v>71</v>
      </c>
      <c r="K52">
        <f t="shared" si="11"/>
      </c>
      <c r="L52">
        <f t="shared" si="12"/>
      </c>
    </row>
    <row r="53" spans="1:12" ht="12.75">
      <c r="A53">
        <v>52</v>
      </c>
      <c r="B53" t="str">
        <f>Sections!C53</f>
        <v>Book V On Fallacies</v>
      </c>
      <c r="C53" s="2">
        <v>2323</v>
      </c>
      <c r="D53" s="9"/>
      <c r="E53" s="2">
        <f t="shared" si="9"/>
        <v>14.971040503179946</v>
      </c>
      <c r="G53" s="6">
        <f t="shared" si="10"/>
      </c>
      <c r="H53">
        <f t="shared" si="6"/>
      </c>
      <c r="I53" s="6">
        <f t="shared" si="13"/>
        <v>33.94424034879414</v>
      </c>
      <c r="J53">
        <f t="shared" si="8"/>
        <v>72</v>
      </c>
      <c r="K53">
        <f t="shared" si="11"/>
      </c>
      <c r="L53">
        <f t="shared" si="12"/>
      </c>
    </row>
    <row r="54" spans="1:12" ht="12.75">
      <c r="A54">
        <v>53</v>
      </c>
      <c r="B54" t="str">
        <f>Sections!C54</f>
        <v>Book V Chapter II Classification Of Fallacies</v>
      </c>
      <c r="C54" s="2">
        <v>2967</v>
      </c>
      <c r="D54" s="9"/>
      <c r="E54" s="2">
        <f t="shared" si="9"/>
        <v>19.12142796940805</v>
      </c>
      <c r="G54" s="6">
        <f t="shared" si="10"/>
      </c>
      <c r="H54">
        <f t="shared" si="6"/>
      </c>
      <c r="I54" s="6">
        <f t="shared" si="13"/>
        <v>19.12142796940805</v>
      </c>
      <c r="J54">
        <f t="shared" si="8"/>
        <v>73</v>
      </c>
      <c r="K54">
        <f t="shared" si="11"/>
      </c>
      <c r="L54">
        <f t="shared" si="12"/>
      </c>
    </row>
    <row r="55" spans="1:12" ht="12.75">
      <c r="A55">
        <v>54</v>
      </c>
      <c r="B55" t="str">
        <f>Sections!C55</f>
        <v>Book V Chapter III Fallacies Of Simple Inspection; Or A Priori Fallacies</v>
      </c>
      <c r="C55" s="2">
        <v>13567</v>
      </c>
      <c r="D55" s="9"/>
      <c r="E55" s="2">
        <f t="shared" si="9"/>
        <v>87.43525893527435</v>
      </c>
      <c r="G55" s="6">
        <f t="shared" si="10"/>
        <v>36.43525893527435</v>
      </c>
      <c r="H55">
        <f t="shared" si="6"/>
        <v>54</v>
      </c>
      <c r="I55" s="6">
        <f t="shared" si="13"/>
        <v>87.43525893527435</v>
      </c>
      <c r="J55">
        <f t="shared" si="8"/>
        <v>74</v>
      </c>
      <c r="K55">
        <f t="shared" si="11"/>
        <v>75</v>
      </c>
      <c r="L55">
        <f t="shared" si="12"/>
      </c>
    </row>
    <row r="56" spans="1:12" ht="12.75">
      <c r="A56">
        <v>55</v>
      </c>
      <c r="B56" t="str">
        <f>Sections!C56</f>
        <v>Book V Chapter IV Fallacies Of Observation</v>
      </c>
      <c r="C56" s="2">
        <v>6167</v>
      </c>
      <c r="D56" s="9"/>
      <c r="E56" s="2">
        <f t="shared" si="9"/>
        <v>39.74447127985825</v>
      </c>
      <c r="G56" s="6">
        <f t="shared" si="10"/>
      </c>
      <c r="H56">
        <f t="shared" si="6"/>
      </c>
      <c r="I56" s="6">
        <f t="shared" si="13"/>
        <v>39.74447127985825</v>
      </c>
      <c r="J56">
        <f t="shared" si="8"/>
        <v>76</v>
      </c>
      <c r="K56">
        <f t="shared" si="11"/>
      </c>
      <c r="L56">
        <f t="shared" si="12"/>
      </c>
    </row>
    <row r="57" spans="1:12" ht="12.75">
      <c r="A57">
        <v>56</v>
      </c>
      <c r="B57" t="str">
        <f>Sections!C57</f>
        <v>Book V Chapter V Fallacies Of Generalization</v>
      </c>
      <c r="C57" s="2">
        <v>8972</v>
      </c>
      <c r="D57" s="9"/>
      <c r="E57" s="2">
        <f t="shared" si="9"/>
        <v>57.821857681674764</v>
      </c>
      <c r="G57" s="6">
        <f t="shared" si="10"/>
        <v>6.821857681674764</v>
      </c>
      <c r="H57">
        <f t="shared" si="6"/>
        <v>56</v>
      </c>
      <c r="I57" s="6">
        <f t="shared" si="13"/>
        <v>57.821857681674764</v>
      </c>
      <c r="J57">
        <f t="shared" si="8"/>
        <v>77</v>
      </c>
      <c r="K57">
        <f t="shared" si="11"/>
        <v>78</v>
      </c>
      <c r="L57">
        <f t="shared" si="12"/>
      </c>
    </row>
    <row r="58" spans="1:12" ht="12.75">
      <c r="A58">
        <v>57</v>
      </c>
      <c r="B58" t="str">
        <f>Sections!C58</f>
        <v>Book V Chapter VI Fallacies Of Ratiocination</v>
      </c>
      <c r="C58" s="2">
        <v>2856</v>
      </c>
      <c r="D58" s="9"/>
      <c r="E58" s="2">
        <f t="shared" si="9"/>
        <v>18.40606615457681</v>
      </c>
      <c r="G58" s="6">
        <f t="shared" si="10"/>
      </c>
      <c r="H58">
        <f t="shared" si="6"/>
      </c>
      <c r="I58" s="6">
        <f t="shared" si="13"/>
        <v>18.40606615457681</v>
      </c>
      <c r="J58">
        <f t="shared" si="8"/>
        <v>79</v>
      </c>
      <c r="K58">
        <f t="shared" si="11"/>
      </c>
      <c r="L58">
        <f t="shared" si="12"/>
      </c>
    </row>
    <row r="59" spans="1:12" ht="12.75">
      <c r="A59">
        <v>58</v>
      </c>
      <c r="B59" t="str">
        <f>Sections!C59</f>
        <v>Book V Chapter VII Fallacies Of Confusion</v>
      </c>
      <c r="C59" s="2">
        <v>11277</v>
      </c>
      <c r="D59" s="9"/>
      <c r="E59" s="2">
        <f t="shared" si="9"/>
        <v>72.67689356623343</v>
      </c>
      <c r="G59" s="6">
        <f t="shared" si="10"/>
        <v>21.67689356623343</v>
      </c>
      <c r="H59">
        <f t="shared" si="6"/>
        <v>58</v>
      </c>
      <c r="I59" s="6">
        <f t="shared" si="13"/>
        <v>72.67689356623343</v>
      </c>
      <c r="J59">
        <f t="shared" si="8"/>
        <v>80</v>
      </c>
      <c r="K59">
        <f t="shared" si="11"/>
        <v>81</v>
      </c>
      <c r="L59">
        <f t="shared" si="12"/>
      </c>
    </row>
    <row r="60" spans="1:12" ht="12.75">
      <c r="A60">
        <v>59</v>
      </c>
      <c r="B60" t="str">
        <f>Sections!C60</f>
        <v>Book VI On The Logic Of The Moral Sciences</v>
      </c>
      <c r="C60" s="2">
        <v>1507</v>
      </c>
      <c r="D60" s="9"/>
      <c r="E60" s="2">
        <f t="shared" si="9"/>
        <v>9.712164459015144</v>
      </c>
      <c r="G60" s="6">
        <f t="shared" si="10"/>
      </c>
      <c r="H60">
        <f t="shared" si="6"/>
      </c>
      <c r="I60" s="6">
        <f t="shared" si="13"/>
        <v>9.712164459015144</v>
      </c>
      <c r="J60">
        <f t="shared" si="8"/>
        <v>82</v>
      </c>
      <c r="K60">
        <f t="shared" si="11"/>
      </c>
      <c r="L60">
        <f t="shared" si="12"/>
      </c>
    </row>
    <row r="61" spans="1:12" ht="12.75">
      <c r="A61">
        <v>60</v>
      </c>
      <c r="B61" t="str">
        <f>Sections!C61</f>
        <v>Book VI Chapter II Of Liberty And Necessity</v>
      </c>
      <c r="C61" s="2">
        <v>3803</v>
      </c>
      <c r="D61" s="9"/>
      <c r="E61" s="2">
        <f t="shared" si="9"/>
        <v>24.509198034263164</v>
      </c>
      <c r="G61" s="6">
        <f t="shared" si="10"/>
      </c>
      <c r="H61">
        <f t="shared" si="6"/>
      </c>
      <c r="I61" s="6">
        <f t="shared" si="13"/>
        <v>34.221362493278306</v>
      </c>
      <c r="J61">
        <f t="shared" si="8"/>
        <v>83</v>
      </c>
      <c r="K61">
        <f t="shared" si="11"/>
      </c>
      <c r="L61">
        <f t="shared" si="12"/>
      </c>
    </row>
    <row r="62" spans="1:12" ht="12.75">
      <c r="A62">
        <v>61</v>
      </c>
      <c r="B62" t="str">
        <f>Sections!C62</f>
        <v>Book VI Chapter III That There Is, Or May Be, A Science Of Human Nature</v>
      </c>
      <c r="C62" s="2">
        <v>2187</v>
      </c>
      <c r="D62" s="9"/>
      <c r="E62" s="2">
        <f t="shared" si="9"/>
        <v>14.094561162485812</v>
      </c>
      <c r="G62" s="6">
        <f t="shared" si="10"/>
      </c>
      <c r="H62">
        <f t="shared" si="6"/>
      </c>
      <c r="I62" s="6">
        <f t="shared" si="13"/>
        <v>48.31592365576412</v>
      </c>
      <c r="J62">
        <f t="shared" si="8"/>
        <v>84</v>
      </c>
      <c r="K62">
        <f t="shared" si="11"/>
      </c>
      <c r="L62">
        <f t="shared" si="12"/>
      </c>
    </row>
    <row r="63" spans="1:12" ht="12.75">
      <c r="A63">
        <v>62</v>
      </c>
      <c r="B63" t="str">
        <f>Sections!C63</f>
        <v>Book VI Chapter IV Of The Laws Of Mind</v>
      </c>
      <c r="C63" s="2">
        <v>5151</v>
      </c>
      <c r="D63" s="9"/>
      <c r="E63" s="2">
        <f t="shared" si="9"/>
        <v>33.19665502879032</v>
      </c>
      <c r="G63" s="6">
        <f t="shared" si="10"/>
      </c>
      <c r="H63">
        <f t="shared" si="6"/>
      </c>
      <c r="I63" s="6">
        <f t="shared" si="13"/>
        <v>33.19665502879032</v>
      </c>
      <c r="J63">
        <f t="shared" si="8"/>
        <v>85</v>
      </c>
      <c r="K63">
        <f t="shared" si="11"/>
      </c>
      <c r="L63">
        <f t="shared" si="12"/>
      </c>
    </row>
    <row r="64" spans="1:12" ht="12.75">
      <c r="A64">
        <v>63</v>
      </c>
      <c r="B64" t="str">
        <f>Sections!C64</f>
        <v>Book VI Chapter V Of Ethology, Or The Science Of The Formation Of Character</v>
      </c>
      <c r="C64" s="2">
        <v>6763</v>
      </c>
      <c r="D64" s="9"/>
      <c r="E64" s="2">
        <f t="shared" si="9"/>
        <v>43.58551309642961</v>
      </c>
      <c r="G64" s="6">
        <f t="shared" si="10"/>
      </c>
      <c r="H64">
        <f t="shared" si="6"/>
      </c>
      <c r="I64" s="6">
        <f t="shared" si="13"/>
        <v>43.58551309642961</v>
      </c>
      <c r="J64">
        <f t="shared" si="8"/>
        <v>86</v>
      </c>
      <c r="K64">
        <f t="shared" si="11"/>
      </c>
      <c r="L64">
        <f t="shared" si="12"/>
      </c>
    </row>
    <row r="65" spans="1:12" ht="12.75">
      <c r="A65">
        <v>64</v>
      </c>
      <c r="B65" t="str">
        <f>Sections!C65</f>
        <v>Book VI Chapter VI General Considerations On The Social Science</v>
      </c>
      <c r="C65" s="2">
        <v>1696</v>
      </c>
      <c r="D65" s="9"/>
      <c r="E65" s="2">
        <f t="shared" si="9"/>
        <v>10.930212954538609</v>
      </c>
      <c r="G65" s="6">
        <f t="shared" si="10"/>
      </c>
      <c r="H65">
        <f t="shared" si="6"/>
      </c>
      <c r="I65" s="6">
        <f t="shared" si="13"/>
        <v>10.930212954538609</v>
      </c>
      <c r="J65">
        <f t="shared" si="8"/>
        <v>87</v>
      </c>
      <c r="K65">
        <f t="shared" si="11"/>
      </c>
      <c r="L65">
        <f t="shared" si="12"/>
      </c>
    </row>
    <row r="66" spans="1:12" ht="12.75">
      <c r="A66">
        <v>65</v>
      </c>
      <c r="B66" t="str">
        <f>Sections!C66</f>
        <v>Book VI Chapter VII Of The Chemical, Or Experimental, Method In The Social Science</v>
      </c>
      <c r="C66" s="2">
        <v>3828</v>
      </c>
      <c r="D66" s="9"/>
      <c r="E66" s="2">
        <f t="shared" si="9"/>
        <v>24.670315560126056</v>
      </c>
      <c r="G66" s="6">
        <f aca="true" t="shared" si="14" ref="G66:G71">IF(E66&gt;$H$1,E66-$H$1,"")</f>
      </c>
      <c r="H66">
        <f t="shared" si="6"/>
      </c>
      <c r="I66" s="6">
        <f t="shared" si="13"/>
        <v>35.60052851466467</v>
      </c>
      <c r="J66">
        <f t="shared" si="8"/>
        <v>88</v>
      </c>
      <c r="K66">
        <f aca="true" t="shared" si="15" ref="K66:K71">IF(ROUNDDOWN(E66/Thresh,0)&gt;0,J66+1,"")</f>
      </c>
      <c r="L66">
        <f aca="true" t="shared" si="16" ref="L66:L71">IF(ROUNDDOWN(E66/Thresh,0)&gt;1,J66+2,"")</f>
      </c>
    </row>
    <row r="67" spans="1:12" ht="12.75">
      <c r="A67">
        <v>66</v>
      </c>
      <c r="B67" t="str">
        <f>Sections!C67</f>
        <v>Book VI Chapter VIII Of The Geometrical, Or Abstract, Method</v>
      </c>
      <c r="C67" s="2">
        <v>3790</v>
      </c>
      <c r="D67" s="9"/>
      <c r="E67" s="2">
        <f t="shared" si="9"/>
        <v>24.425416920814463</v>
      </c>
      <c r="G67" s="6">
        <f t="shared" si="14"/>
      </c>
      <c r="H67">
        <f>IF(E67&gt;$H$1,A67,"")</f>
      </c>
      <c r="I67" s="6">
        <f t="shared" si="13"/>
        <v>24.425416920814463</v>
      </c>
      <c r="J67">
        <f t="shared" si="8"/>
        <v>89</v>
      </c>
      <c r="K67">
        <f t="shared" si="15"/>
      </c>
      <c r="L67">
        <f t="shared" si="16"/>
      </c>
    </row>
    <row r="68" spans="1:12" ht="12.75">
      <c r="A68">
        <v>67</v>
      </c>
      <c r="B68" t="str">
        <f>Sections!C68</f>
        <v>Book VI Chapter IX Of The Physical, Or Concrete Deductive, Method</v>
      </c>
      <c r="C68" s="2">
        <v>7900</v>
      </c>
      <c r="D68" s="9"/>
      <c r="E68" s="2">
        <f t="shared" si="9"/>
        <v>50.913138172673946</v>
      </c>
      <c r="G68" s="6">
        <f t="shared" si="14"/>
      </c>
      <c r="H68">
        <f>IF(E68&gt;$H$1,A68,"")</f>
      </c>
      <c r="I68" s="6">
        <f t="shared" si="13"/>
        <v>50.913138172673946</v>
      </c>
      <c r="J68">
        <f t="shared" si="8"/>
        <v>90</v>
      </c>
      <c r="K68">
        <f t="shared" si="15"/>
      </c>
      <c r="L68">
        <f t="shared" si="16"/>
      </c>
    </row>
    <row r="69" spans="1:12" ht="12.75">
      <c r="A69">
        <v>68</v>
      </c>
      <c r="B69" t="str">
        <f>Sections!C69</f>
        <v>Book VI Chapter X Of The Inverse Deductive, Or Historical, Method</v>
      </c>
      <c r="C69" s="2">
        <v>9531</v>
      </c>
      <c r="D69" s="9"/>
      <c r="E69" s="2">
        <f t="shared" si="9"/>
        <v>61.42444555996903</v>
      </c>
      <c r="G69" s="6">
        <f t="shared" si="14"/>
        <v>10.42444555996903</v>
      </c>
      <c r="H69">
        <f>IF(E69&gt;$H$1,A69,"")</f>
        <v>68</v>
      </c>
      <c r="I69" s="6">
        <f t="shared" si="13"/>
        <v>61.42444555996903</v>
      </c>
      <c r="J69">
        <f t="shared" si="8"/>
        <v>91</v>
      </c>
      <c r="K69">
        <f t="shared" si="15"/>
        <v>92</v>
      </c>
      <c r="L69">
        <f t="shared" si="16"/>
      </c>
    </row>
    <row r="70" spans="1:12" ht="12.75">
      <c r="A70">
        <v>69</v>
      </c>
      <c r="B70" t="str">
        <f>Sections!C70</f>
        <v>Book VI Chapter XI Additional Elucidations Of The Science Of History</v>
      </c>
      <c r="C70" s="2">
        <v>6401</v>
      </c>
      <c r="D70" s="9"/>
      <c r="E70" s="2">
        <f t="shared" si="9"/>
        <v>41.252531321934924</v>
      </c>
      <c r="G70" s="6">
        <f t="shared" si="14"/>
      </c>
      <c r="H70">
        <f>IF(E70&gt;$H$1,A70,"")</f>
      </c>
      <c r="I70" s="6">
        <f t="shared" si="13"/>
        <v>41.252531321934924</v>
      </c>
      <c r="J70">
        <f t="shared" si="8"/>
        <v>93</v>
      </c>
      <c r="K70">
        <f t="shared" si="15"/>
      </c>
      <c r="L70">
        <f t="shared" si="16"/>
      </c>
    </row>
    <row r="71" spans="1:12" ht="12.75">
      <c r="A71">
        <v>70</v>
      </c>
      <c r="B71" t="str">
        <f>Sections!C71</f>
        <v>Book VI Chapter XII Of The Logic Of Practice, Or Art; Including Morality And Policy</v>
      </c>
      <c r="C71" s="2">
        <v>4778</v>
      </c>
      <c r="D71" s="9"/>
      <c r="E71" s="2">
        <f t="shared" si="9"/>
        <v>30.79278154291596</v>
      </c>
      <c r="G71" s="6">
        <f t="shared" si="14"/>
      </c>
      <c r="H71">
        <f>IF(E71&gt;$H$1,A71,"")</f>
      </c>
      <c r="I71" s="6">
        <f t="shared" si="13"/>
        <v>30.79278154291596</v>
      </c>
      <c r="J71">
        <f t="shared" si="8"/>
        <v>94</v>
      </c>
      <c r="K71">
        <f t="shared" si="15"/>
      </c>
      <c r="L71">
        <f t="shared" si="16"/>
      </c>
    </row>
    <row r="72" ht="12.75">
      <c r="G72" s="6"/>
    </row>
    <row r="73" spans="5:7" ht="12.75">
      <c r="E73" s="6">
        <f>SUM(E2:E71)</f>
        <v>3056.0001745490417</v>
      </c>
      <c r="F73" t="s">
        <v>106</v>
      </c>
      <c r="G73" s="6">
        <f>IF(E74&gt;$H$1,E74-$H$1,"")</f>
      </c>
    </row>
    <row r="74" spans="5:6" ht="12.75">
      <c r="E74" s="17">
        <f>E73/60</f>
        <v>50.93333624248403</v>
      </c>
      <c r="F74" t="s">
        <v>105</v>
      </c>
    </row>
    <row r="76" spans="6:7" ht="12.75">
      <c r="F76" s="15">
        <f>AVERAGE(F4:F71)</f>
        <v>155.78467730150714</v>
      </c>
      <c r="G76" t="s">
        <v>107</v>
      </c>
    </row>
    <row r="78" spans="8:9" ht="12.75">
      <c r="H78">
        <f>COUNT(H2:H71)</f>
        <v>22</v>
      </c>
      <c r="I78" t="s">
        <v>108</v>
      </c>
    </row>
    <row r="80" ht="12.75">
      <c r="J80" t="s">
        <v>109</v>
      </c>
    </row>
  </sheetData>
  <conditionalFormatting sqref="E74 E2:E71">
    <cfRule type="cellIs" priority="1" dxfId="0" operator="between" stopIfTrue="1">
      <formula>$H$1</formula>
      <formula>2*$H$1</formula>
    </cfRule>
    <cfRule type="cellIs" priority="2" dxfId="1" operator="greaterThan" stopIfTrue="1">
      <formula>2*$H$1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G45"/>
  <sheetViews>
    <sheetView workbookViewId="0" topLeftCell="A13">
      <selection activeCell="E45" sqref="E45"/>
    </sheetView>
  </sheetViews>
  <sheetFormatPr defaultColWidth="9.140625" defaultRowHeight="12.75"/>
  <cols>
    <col min="1" max="1" width="12.00390625" style="0" bestFit="1" customWidth="1"/>
    <col min="2" max="4" width="7.28125" style="0" bestFit="1" customWidth="1"/>
    <col min="5" max="5" width="10.57421875" style="0" bestFit="1" customWidth="1"/>
  </cols>
  <sheetData>
    <row r="3" spans="1:5" ht="12.75">
      <c r="A3" s="31" t="s">
        <v>204</v>
      </c>
      <c r="B3" s="31" t="s">
        <v>199</v>
      </c>
      <c r="C3" s="32"/>
      <c r="D3" s="32"/>
      <c r="E3" s="33"/>
    </row>
    <row r="4" spans="1:5" ht="12.75">
      <c r="A4" s="31" t="s">
        <v>203</v>
      </c>
      <c r="B4" s="34" t="s">
        <v>195</v>
      </c>
      <c r="C4" s="35" t="s">
        <v>188</v>
      </c>
      <c r="D4" s="35" t="s">
        <v>191</v>
      </c>
      <c r="E4" s="36" t="s">
        <v>200</v>
      </c>
    </row>
    <row r="5" spans="1:7" ht="12.75">
      <c r="A5" s="34">
        <v>1</v>
      </c>
      <c r="B5" s="37"/>
      <c r="C5" s="38">
        <v>0.9</v>
      </c>
      <c r="D5" s="38">
        <v>0.8</v>
      </c>
      <c r="E5" s="39">
        <v>1.7</v>
      </c>
      <c r="G5" s="11">
        <f>C5/D5</f>
        <v>1.125</v>
      </c>
    </row>
    <row r="6" spans="1:7" ht="12.75">
      <c r="A6" s="40">
        <v>2</v>
      </c>
      <c r="B6" s="41"/>
      <c r="C6" s="42">
        <v>1.5</v>
      </c>
      <c r="D6" s="42">
        <v>0.3</v>
      </c>
      <c r="E6" s="43">
        <v>1.8</v>
      </c>
      <c r="G6" s="11">
        <f aca="true" t="shared" si="0" ref="G6:G40">C6/D6</f>
        <v>5</v>
      </c>
    </row>
    <row r="7" spans="1:7" ht="12.75">
      <c r="A7" s="40">
        <v>3</v>
      </c>
      <c r="B7" s="41"/>
      <c r="C7" s="42">
        <v>4.3</v>
      </c>
      <c r="D7" s="42">
        <v>0.7</v>
      </c>
      <c r="E7" s="43">
        <v>5</v>
      </c>
      <c r="G7" s="11">
        <f t="shared" si="0"/>
        <v>6.142857142857143</v>
      </c>
    </row>
    <row r="8" spans="1:7" ht="12.75">
      <c r="A8" s="40">
        <v>4</v>
      </c>
      <c r="B8" s="41"/>
      <c r="C8" s="42">
        <v>2.6</v>
      </c>
      <c r="D8" s="42">
        <v>1.1</v>
      </c>
      <c r="E8" s="43">
        <v>3.7</v>
      </c>
      <c r="G8" s="11">
        <f t="shared" si="0"/>
        <v>2.3636363636363633</v>
      </c>
    </row>
    <row r="9" spans="1:7" ht="12.75">
      <c r="A9" s="40">
        <v>5</v>
      </c>
      <c r="B9" s="41"/>
      <c r="C9" s="42">
        <v>4.1</v>
      </c>
      <c r="D9" s="42">
        <v>3.3</v>
      </c>
      <c r="E9" s="43">
        <v>7.4</v>
      </c>
      <c r="G9" s="11">
        <f t="shared" si="0"/>
        <v>1.2424242424242424</v>
      </c>
    </row>
    <row r="10" spans="1:7" ht="12.75">
      <c r="A10" s="40">
        <v>6</v>
      </c>
      <c r="B10" s="41"/>
      <c r="C10" s="42">
        <v>6.2</v>
      </c>
      <c r="D10" s="42">
        <v>1.4</v>
      </c>
      <c r="E10" s="43">
        <v>7.6</v>
      </c>
      <c r="G10" s="11">
        <f t="shared" si="0"/>
        <v>4.428571428571429</v>
      </c>
    </row>
    <row r="11" spans="1:7" ht="12.75">
      <c r="A11" s="40">
        <v>7</v>
      </c>
      <c r="B11" s="41"/>
      <c r="C11" s="42">
        <v>4.1</v>
      </c>
      <c r="D11" s="42">
        <v>0.7</v>
      </c>
      <c r="E11" s="43">
        <v>4.8</v>
      </c>
      <c r="G11" s="11">
        <f t="shared" si="0"/>
        <v>5.857142857142857</v>
      </c>
    </row>
    <row r="12" spans="1:7" ht="12.75">
      <c r="A12" s="40">
        <v>8</v>
      </c>
      <c r="B12" s="41"/>
      <c r="C12" s="42">
        <v>5.2</v>
      </c>
      <c r="D12" s="42">
        <v>1.9</v>
      </c>
      <c r="E12" s="43">
        <v>7.1</v>
      </c>
      <c r="G12" s="11">
        <f t="shared" si="0"/>
        <v>2.736842105263158</v>
      </c>
    </row>
    <row r="13" spans="1:7" ht="12.75">
      <c r="A13" s="40">
        <v>9</v>
      </c>
      <c r="B13" s="41"/>
      <c r="C13" s="42">
        <v>2.1</v>
      </c>
      <c r="D13" s="42">
        <v>0.6</v>
      </c>
      <c r="E13" s="43">
        <v>2.7</v>
      </c>
      <c r="G13" s="11">
        <f t="shared" si="0"/>
        <v>3.5000000000000004</v>
      </c>
    </row>
    <row r="14" spans="1:7" ht="12.75">
      <c r="A14" s="40">
        <v>10</v>
      </c>
      <c r="B14" s="41"/>
      <c r="C14" s="42">
        <v>2.1</v>
      </c>
      <c r="D14" s="42">
        <v>1.2</v>
      </c>
      <c r="E14" s="43">
        <v>3.3</v>
      </c>
      <c r="G14" s="11">
        <f t="shared" si="0"/>
        <v>1.7500000000000002</v>
      </c>
    </row>
    <row r="15" spans="1:7" ht="12.75">
      <c r="A15" s="40">
        <v>11</v>
      </c>
      <c r="B15" s="41"/>
      <c r="C15" s="42">
        <v>4.8</v>
      </c>
      <c r="D15" s="42">
        <v>1.6</v>
      </c>
      <c r="E15" s="43">
        <v>6.4</v>
      </c>
      <c r="G15" s="11">
        <f t="shared" si="0"/>
        <v>2.9999999999999996</v>
      </c>
    </row>
    <row r="16" spans="1:7" ht="12.75">
      <c r="A16" s="40">
        <v>12</v>
      </c>
      <c r="B16" s="41"/>
      <c r="C16" s="42">
        <v>2.9</v>
      </c>
      <c r="D16" s="42">
        <v>0.4</v>
      </c>
      <c r="E16" s="43">
        <v>3.3</v>
      </c>
      <c r="G16" s="11">
        <f t="shared" si="0"/>
        <v>7.249999999999999</v>
      </c>
    </row>
    <row r="17" spans="1:7" ht="12.75">
      <c r="A17" s="40">
        <v>13</v>
      </c>
      <c r="B17" s="41"/>
      <c r="C17" s="42">
        <v>4.3</v>
      </c>
      <c r="D17" s="42">
        <v>1.4</v>
      </c>
      <c r="E17" s="43">
        <v>5.7</v>
      </c>
      <c r="G17" s="11">
        <f t="shared" si="0"/>
        <v>3.0714285714285716</v>
      </c>
    </row>
    <row r="18" spans="1:7" ht="12.75">
      <c r="A18" s="40">
        <v>14</v>
      </c>
      <c r="B18" s="41">
        <v>0.9</v>
      </c>
      <c r="C18" s="42">
        <v>3.5</v>
      </c>
      <c r="D18" s="42">
        <v>2.1</v>
      </c>
      <c r="E18" s="43">
        <v>6.5</v>
      </c>
      <c r="G18" s="11">
        <f t="shared" si="0"/>
        <v>1.6666666666666665</v>
      </c>
    </row>
    <row r="19" spans="1:7" ht="12.75">
      <c r="A19" s="40">
        <v>15</v>
      </c>
      <c r="B19" s="41">
        <v>1</v>
      </c>
      <c r="C19" s="42">
        <v>3.8</v>
      </c>
      <c r="D19" s="42">
        <v>0.9</v>
      </c>
      <c r="E19" s="43">
        <v>5.7</v>
      </c>
      <c r="G19" s="11">
        <f t="shared" si="0"/>
        <v>4.222222222222222</v>
      </c>
    </row>
    <row r="20" spans="1:7" ht="12.75">
      <c r="A20" s="40">
        <v>23</v>
      </c>
      <c r="B20" s="41"/>
      <c r="C20" s="42">
        <v>3.3</v>
      </c>
      <c r="D20" s="42">
        <v>1</v>
      </c>
      <c r="E20" s="43">
        <v>4.3</v>
      </c>
      <c r="G20" s="11">
        <f t="shared" si="0"/>
        <v>3.3</v>
      </c>
    </row>
    <row r="21" spans="1:7" ht="12.75">
      <c r="A21" s="40">
        <v>24</v>
      </c>
      <c r="B21" s="41"/>
      <c r="C21" s="42">
        <v>3.2</v>
      </c>
      <c r="D21" s="42">
        <v>1</v>
      </c>
      <c r="E21" s="43">
        <v>4.2</v>
      </c>
      <c r="G21" s="11">
        <f t="shared" si="0"/>
        <v>3.2</v>
      </c>
    </row>
    <row r="22" spans="1:7" ht="12.75">
      <c r="A22" s="40">
        <v>25</v>
      </c>
      <c r="B22" s="41"/>
      <c r="C22" s="42">
        <v>0.6</v>
      </c>
      <c r="D22" s="42">
        <v>0.8</v>
      </c>
      <c r="E22" s="43">
        <v>1.4</v>
      </c>
      <c r="G22" s="11">
        <f t="shared" si="0"/>
        <v>0.7499999999999999</v>
      </c>
    </row>
    <row r="23" spans="1:7" ht="12.75">
      <c r="A23" s="40">
        <v>26</v>
      </c>
      <c r="B23" s="41"/>
      <c r="C23" s="42">
        <v>1.8</v>
      </c>
      <c r="D23" s="42">
        <v>1</v>
      </c>
      <c r="E23" s="43">
        <v>2.8</v>
      </c>
      <c r="G23" s="11">
        <f t="shared" si="0"/>
        <v>1.8</v>
      </c>
    </row>
    <row r="24" spans="1:7" ht="12.75">
      <c r="A24" s="40">
        <v>27</v>
      </c>
      <c r="B24" s="41"/>
      <c r="C24" s="42">
        <v>0.8</v>
      </c>
      <c r="D24" s="42">
        <v>1</v>
      </c>
      <c r="E24" s="43">
        <v>1.8</v>
      </c>
      <c r="G24" s="11">
        <f t="shared" si="0"/>
        <v>0.8</v>
      </c>
    </row>
    <row r="25" spans="1:7" ht="12.75">
      <c r="A25" s="40">
        <v>28</v>
      </c>
      <c r="B25" s="41"/>
      <c r="C25" s="42">
        <v>0.6</v>
      </c>
      <c r="D25" s="42">
        <v>0.5</v>
      </c>
      <c r="E25" s="43">
        <v>1.1</v>
      </c>
      <c r="G25" s="11">
        <f t="shared" si="0"/>
        <v>1.2</v>
      </c>
    </row>
    <row r="26" spans="1:7" ht="12.75">
      <c r="A26" s="40">
        <v>29</v>
      </c>
      <c r="B26" s="41"/>
      <c r="C26" s="42">
        <v>1.3</v>
      </c>
      <c r="D26" s="42">
        <v>0.5</v>
      </c>
      <c r="E26" s="43">
        <v>1.8</v>
      </c>
      <c r="G26" s="11">
        <f t="shared" si="0"/>
        <v>2.6</v>
      </c>
    </row>
    <row r="27" spans="1:7" ht="12.75">
      <c r="A27" s="40">
        <v>30</v>
      </c>
      <c r="B27" s="41"/>
      <c r="C27" s="42">
        <v>0.6</v>
      </c>
      <c r="D27" s="42">
        <v>1</v>
      </c>
      <c r="E27" s="43">
        <v>1.6</v>
      </c>
      <c r="G27" s="11">
        <f t="shared" si="0"/>
        <v>0.6</v>
      </c>
    </row>
    <row r="28" spans="1:7" ht="12.75">
      <c r="A28" s="40">
        <v>31</v>
      </c>
      <c r="B28" s="41"/>
      <c r="C28" s="42">
        <v>0.8</v>
      </c>
      <c r="D28" s="42">
        <v>0.8</v>
      </c>
      <c r="E28" s="43">
        <v>1.6</v>
      </c>
      <c r="G28" s="11">
        <f t="shared" si="0"/>
        <v>1</v>
      </c>
    </row>
    <row r="29" spans="1:7" ht="12.75">
      <c r="A29" s="40">
        <v>32</v>
      </c>
      <c r="B29" s="41"/>
      <c r="C29" s="42">
        <v>0.5</v>
      </c>
      <c r="D29" s="42">
        <v>0.6</v>
      </c>
      <c r="E29" s="43">
        <v>1.1</v>
      </c>
      <c r="G29" s="11">
        <f t="shared" si="0"/>
        <v>0.8333333333333334</v>
      </c>
    </row>
    <row r="30" spans="1:7" ht="12.75">
      <c r="A30" s="40">
        <v>33</v>
      </c>
      <c r="B30" s="41"/>
      <c r="C30" s="42">
        <v>2</v>
      </c>
      <c r="D30" s="42">
        <v>1.2</v>
      </c>
      <c r="E30" s="43">
        <v>3.2</v>
      </c>
      <c r="G30" s="11">
        <f t="shared" si="0"/>
        <v>1.6666666666666667</v>
      </c>
    </row>
    <row r="31" spans="1:7" ht="12.75">
      <c r="A31" s="40">
        <v>34</v>
      </c>
      <c r="B31" s="41"/>
      <c r="C31" s="42">
        <v>2.1</v>
      </c>
      <c r="D31" s="42">
        <v>1.5</v>
      </c>
      <c r="E31" s="43">
        <v>3.6</v>
      </c>
      <c r="G31" s="11">
        <f t="shared" si="0"/>
        <v>1.4000000000000001</v>
      </c>
    </row>
    <row r="32" spans="1:7" ht="12.75">
      <c r="A32" s="40">
        <v>35</v>
      </c>
      <c r="B32" s="41"/>
      <c r="C32" s="42">
        <v>1.1</v>
      </c>
      <c r="D32" s="42">
        <v>0.9</v>
      </c>
      <c r="E32" s="43">
        <v>2</v>
      </c>
      <c r="G32" s="11">
        <f t="shared" si="0"/>
        <v>1.2222222222222223</v>
      </c>
    </row>
    <row r="33" spans="1:7" ht="12.75">
      <c r="A33" s="40">
        <v>36</v>
      </c>
      <c r="B33" s="41"/>
      <c r="C33" s="42">
        <v>1</v>
      </c>
      <c r="D33" s="42">
        <v>0.5</v>
      </c>
      <c r="E33" s="43">
        <v>1.5</v>
      </c>
      <c r="G33" s="11">
        <f t="shared" si="0"/>
        <v>2</v>
      </c>
    </row>
    <row r="34" spans="1:7" ht="12.75">
      <c r="A34" s="40">
        <v>37</v>
      </c>
      <c r="B34" s="41"/>
      <c r="C34" s="42">
        <v>0.9</v>
      </c>
      <c r="D34" s="42">
        <v>0.5</v>
      </c>
      <c r="E34" s="43">
        <v>1.4</v>
      </c>
      <c r="G34" s="11">
        <f t="shared" si="0"/>
        <v>1.8</v>
      </c>
    </row>
    <row r="35" spans="1:7" ht="12.75">
      <c r="A35" s="40">
        <v>38</v>
      </c>
      <c r="B35" s="41"/>
      <c r="C35" s="42">
        <v>1.6</v>
      </c>
      <c r="D35" s="42">
        <v>0.7</v>
      </c>
      <c r="E35" s="43">
        <v>2.3</v>
      </c>
      <c r="G35" s="11">
        <f t="shared" si="0"/>
        <v>2.285714285714286</v>
      </c>
    </row>
    <row r="36" spans="1:7" ht="12.75">
      <c r="A36" s="40">
        <v>39</v>
      </c>
      <c r="B36" s="41"/>
      <c r="C36" s="42">
        <v>1</v>
      </c>
      <c r="D36" s="42">
        <v>0.6</v>
      </c>
      <c r="E36" s="43">
        <v>1.6</v>
      </c>
      <c r="G36" s="11">
        <f t="shared" si="0"/>
        <v>1.6666666666666667</v>
      </c>
    </row>
    <row r="37" spans="1:7" ht="12.75">
      <c r="A37" s="40">
        <v>40</v>
      </c>
      <c r="B37" s="41"/>
      <c r="C37" s="42">
        <v>2</v>
      </c>
      <c r="D37" s="42">
        <v>1</v>
      </c>
      <c r="E37" s="43">
        <v>3</v>
      </c>
      <c r="G37" s="11">
        <f t="shared" si="0"/>
        <v>2</v>
      </c>
    </row>
    <row r="38" spans="1:7" ht="12.75">
      <c r="A38" s="40">
        <v>41</v>
      </c>
      <c r="B38" s="41"/>
      <c r="C38" s="42">
        <v>1.7</v>
      </c>
      <c r="D38" s="42">
        <v>1.3</v>
      </c>
      <c r="E38" s="43">
        <v>3</v>
      </c>
      <c r="G38" s="11">
        <f t="shared" si="0"/>
        <v>1.3076923076923077</v>
      </c>
    </row>
    <row r="39" spans="1:7" ht="12.75">
      <c r="A39" s="40">
        <v>42</v>
      </c>
      <c r="B39" s="41"/>
      <c r="C39" s="42">
        <v>1.5</v>
      </c>
      <c r="D39" s="42">
        <v>0.9</v>
      </c>
      <c r="E39" s="43">
        <v>2.4</v>
      </c>
      <c r="G39" s="11">
        <f t="shared" si="0"/>
        <v>1.6666666666666665</v>
      </c>
    </row>
    <row r="40" spans="1:7" ht="12.75">
      <c r="A40" s="40">
        <v>43</v>
      </c>
      <c r="B40" s="41"/>
      <c r="C40" s="42">
        <v>0.9</v>
      </c>
      <c r="D40" s="42">
        <v>0.5</v>
      </c>
      <c r="E40" s="43">
        <v>1.4</v>
      </c>
      <c r="G40" s="11">
        <f t="shared" si="0"/>
        <v>1.8</v>
      </c>
    </row>
    <row r="41" spans="1:7" ht="12.75">
      <c r="A41" s="44" t="s">
        <v>200</v>
      </c>
      <c r="B41" s="45">
        <v>1.9</v>
      </c>
      <c r="C41" s="46">
        <v>91.3</v>
      </c>
      <c r="D41" s="46">
        <v>36.2</v>
      </c>
      <c r="E41" s="47">
        <v>129.4</v>
      </c>
      <c r="G41" s="15">
        <f>AVERAGE(G5:G40)</f>
        <v>2.4515487152548556</v>
      </c>
    </row>
    <row r="42" ht="12.75">
      <c r="E42" s="2">
        <f>NewSections!K44</f>
        <v>233727</v>
      </c>
    </row>
    <row r="43" ht="12.75">
      <c r="E43">
        <f>E42/E41</f>
        <v>1806.2364760432765</v>
      </c>
    </row>
    <row r="45" ht="12.75">
      <c r="E45">
        <f>129*1800</f>
        <v>232200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39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bestFit="1" customWidth="1"/>
  </cols>
  <sheetData>
    <row r="1" spans="1:7" ht="12.75">
      <c r="A1" t="s">
        <v>201</v>
      </c>
      <c r="B1" t="s">
        <v>174</v>
      </c>
      <c r="C1" t="s">
        <v>202</v>
      </c>
      <c r="D1" t="s">
        <v>105</v>
      </c>
      <c r="E1" t="s">
        <v>198</v>
      </c>
      <c r="F1" t="s">
        <v>199</v>
      </c>
      <c r="G1" t="s">
        <v>203</v>
      </c>
    </row>
    <row r="2" spans="1:7" ht="12.75">
      <c r="A2" s="30">
        <v>44610</v>
      </c>
      <c r="B2" s="4">
        <v>0.32083333333333336</v>
      </c>
      <c r="C2" t="s">
        <v>186</v>
      </c>
      <c r="D2">
        <v>0.4</v>
      </c>
      <c r="E2" t="s">
        <v>190</v>
      </c>
      <c r="F2" t="s">
        <v>188</v>
      </c>
      <c r="G2">
        <v>1</v>
      </c>
    </row>
    <row r="3" spans="1:7" ht="12.75">
      <c r="A3" s="30">
        <v>44609</v>
      </c>
      <c r="B3" s="4">
        <v>0.10555555555555556</v>
      </c>
      <c r="C3" t="s">
        <v>187</v>
      </c>
      <c r="D3">
        <v>0.5</v>
      </c>
      <c r="E3" t="s">
        <v>190</v>
      </c>
      <c r="F3" t="s">
        <v>188</v>
      </c>
      <c r="G3">
        <v>1</v>
      </c>
    </row>
    <row r="4" spans="1:7" ht="12.75">
      <c r="A4" s="30">
        <v>44608</v>
      </c>
      <c r="B4" s="4">
        <v>0.37986111111111115</v>
      </c>
      <c r="C4" t="s">
        <v>186</v>
      </c>
      <c r="D4">
        <v>0.8</v>
      </c>
      <c r="E4" t="s">
        <v>190</v>
      </c>
      <c r="F4" t="s">
        <v>191</v>
      </c>
      <c r="G4">
        <v>1</v>
      </c>
    </row>
    <row r="5" spans="1:7" ht="12.75">
      <c r="A5" s="30">
        <v>44609</v>
      </c>
      <c r="B5" s="4">
        <v>0.12847222222222224</v>
      </c>
      <c r="C5" t="s">
        <v>187</v>
      </c>
      <c r="D5">
        <v>1.5</v>
      </c>
      <c r="E5" t="s">
        <v>190</v>
      </c>
      <c r="F5" t="s">
        <v>188</v>
      </c>
      <c r="G5">
        <v>2</v>
      </c>
    </row>
    <row r="6" spans="1:7" ht="12.75">
      <c r="A6" s="30">
        <v>44609</v>
      </c>
      <c r="B6" s="4">
        <v>0.5013888888888889</v>
      </c>
      <c r="C6" t="s">
        <v>187</v>
      </c>
      <c r="D6">
        <v>0.3</v>
      </c>
      <c r="E6" t="s">
        <v>190</v>
      </c>
      <c r="F6" t="s">
        <v>191</v>
      </c>
      <c r="G6">
        <v>2</v>
      </c>
    </row>
    <row r="7" spans="1:7" ht="12.75">
      <c r="A7" s="30">
        <v>44624</v>
      </c>
      <c r="B7" s="4">
        <v>0.2965277777777778</v>
      </c>
      <c r="C7" t="s">
        <v>186</v>
      </c>
      <c r="D7">
        <v>1.6</v>
      </c>
      <c r="E7" t="s">
        <v>190</v>
      </c>
      <c r="F7" t="s">
        <v>189</v>
      </c>
      <c r="G7">
        <v>3</v>
      </c>
    </row>
    <row r="8" spans="1:7" ht="12.75">
      <c r="A8" s="30">
        <v>44625</v>
      </c>
      <c r="B8" s="4">
        <v>0.35625</v>
      </c>
      <c r="C8" t="s">
        <v>186</v>
      </c>
      <c r="D8">
        <v>1</v>
      </c>
      <c r="E8" t="s">
        <v>190</v>
      </c>
      <c r="F8" t="s">
        <v>188</v>
      </c>
      <c r="G8">
        <v>3</v>
      </c>
    </row>
    <row r="9" spans="1:7" ht="12.75">
      <c r="A9" s="30">
        <v>44625</v>
      </c>
      <c r="B9" s="4">
        <v>0.4173611111111111</v>
      </c>
      <c r="C9" t="s">
        <v>186</v>
      </c>
      <c r="D9">
        <v>1</v>
      </c>
      <c r="E9" t="s">
        <v>190</v>
      </c>
      <c r="F9" t="s">
        <v>188</v>
      </c>
      <c r="G9">
        <v>3</v>
      </c>
    </row>
    <row r="10" spans="1:7" ht="12.75">
      <c r="A10" s="30">
        <v>44625</v>
      </c>
      <c r="B10" s="4">
        <v>0.4756944444444444</v>
      </c>
      <c r="C10" t="s">
        <v>186</v>
      </c>
      <c r="D10">
        <v>0.7</v>
      </c>
      <c r="E10" t="s">
        <v>190</v>
      </c>
      <c r="F10" t="s">
        <v>188</v>
      </c>
      <c r="G10">
        <v>3</v>
      </c>
    </row>
    <row r="11" spans="1:7" ht="12.75">
      <c r="A11" s="30">
        <v>44609</v>
      </c>
      <c r="B11" s="4">
        <v>0.059722222222222225</v>
      </c>
      <c r="C11" t="s">
        <v>187</v>
      </c>
      <c r="D11">
        <v>0.7</v>
      </c>
      <c r="E11" t="s">
        <v>190</v>
      </c>
      <c r="F11" t="s">
        <v>191</v>
      </c>
      <c r="G11">
        <v>3</v>
      </c>
    </row>
    <row r="12" spans="1:7" ht="12.75">
      <c r="A12" s="30">
        <v>44614</v>
      </c>
      <c r="B12" s="4">
        <v>0.31736111111111115</v>
      </c>
      <c r="C12" t="s">
        <v>186</v>
      </c>
      <c r="D12">
        <v>2.1</v>
      </c>
      <c r="E12" t="s">
        <v>190</v>
      </c>
      <c r="F12" t="s">
        <v>188</v>
      </c>
      <c r="G12">
        <v>4</v>
      </c>
    </row>
    <row r="13" spans="1:7" ht="12.75">
      <c r="A13" s="30">
        <v>44610</v>
      </c>
      <c r="B13" s="4">
        <v>0.37847222222222227</v>
      </c>
      <c r="C13" t="s">
        <v>186</v>
      </c>
      <c r="D13">
        <v>0.5</v>
      </c>
      <c r="E13" t="s">
        <v>190</v>
      </c>
      <c r="F13" t="s">
        <v>188</v>
      </c>
      <c r="G13">
        <v>4</v>
      </c>
    </row>
    <row r="14" spans="1:7" ht="12.75">
      <c r="A14" s="30">
        <v>44610</v>
      </c>
      <c r="B14" s="4">
        <v>0.3611111111111111</v>
      </c>
      <c r="C14" t="s">
        <v>186</v>
      </c>
      <c r="D14">
        <v>0.4</v>
      </c>
      <c r="E14" t="s">
        <v>190</v>
      </c>
      <c r="F14" t="s">
        <v>191</v>
      </c>
      <c r="G14">
        <v>4</v>
      </c>
    </row>
    <row r="15" spans="1:7" ht="12.75">
      <c r="A15" s="30">
        <v>44613</v>
      </c>
      <c r="B15" s="4">
        <v>0.20486111111111113</v>
      </c>
      <c r="C15" t="s">
        <v>187</v>
      </c>
      <c r="D15">
        <v>0.7</v>
      </c>
      <c r="E15" t="s">
        <v>192</v>
      </c>
      <c r="F15" t="s">
        <v>191</v>
      </c>
      <c r="G15">
        <v>4</v>
      </c>
    </row>
    <row r="16" spans="1:7" ht="12.75">
      <c r="A16" s="30">
        <v>44614</v>
      </c>
      <c r="B16" s="4">
        <v>0.48055555555555557</v>
      </c>
      <c r="C16" t="s">
        <v>186</v>
      </c>
      <c r="D16">
        <v>1.9</v>
      </c>
      <c r="E16" t="s">
        <v>190</v>
      </c>
      <c r="F16" t="s">
        <v>188</v>
      </c>
      <c r="G16">
        <v>5</v>
      </c>
    </row>
    <row r="17" spans="1:7" ht="12.75">
      <c r="A17" s="30">
        <v>44625</v>
      </c>
      <c r="B17" s="4">
        <v>0.0798611111111111</v>
      </c>
      <c r="C17" t="s">
        <v>187</v>
      </c>
      <c r="D17">
        <v>1.3</v>
      </c>
      <c r="E17" t="s">
        <v>190</v>
      </c>
      <c r="F17" t="s">
        <v>188</v>
      </c>
      <c r="G17">
        <v>5</v>
      </c>
    </row>
    <row r="18" spans="1:7" ht="12.75">
      <c r="A18" s="30">
        <v>44629</v>
      </c>
      <c r="B18" s="4">
        <v>0.37847222222222227</v>
      </c>
      <c r="C18" t="s">
        <v>186</v>
      </c>
      <c r="D18">
        <v>0.6</v>
      </c>
      <c r="E18" t="s">
        <v>193</v>
      </c>
      <c r="F18" t="s">
        <v>189</v>
      </c>
      <c r="G18">
        <v>5</v>
      </c>
    </row>
    <row r="19" spans="1:7" ht="12.75">
      <c r="A19" s="30">
        <v>44631</v>
      </c>
      <c r="B19" s="4">
        <v>0.4368055555555555</v>
      </c>
      <c r="C19" t="s">
        <v>186</v>
      </c>
      <c r="D19">
        <v>0.3</v>
      </c>
      <c r="E19" t="s">
        <v>193</v>
      </c>
      <c r="F19" t="s">
        <v>189</v>
      </c>
      <c r="G19">
        <v>5</v>
      </c>
    </row>
    <row r="20" spans="1:7" ht="12.75">
      <c r="A20" s="30">
        <v>44610</v>
      </c>
      <c r="B20" s="4">
        <v>0.16597222222222222</v>
      </c>
      <c r="C20" t="s">
        <v>187</v>
      </c>
      <c r="D20">
        <v>1</v>
      </c>
      <c r="E20" t="s">
        <v>190</v>
      </c>
      <c r="F20" t="s">
        <v>191</v>
      </c>
      <c r="G20">
        <v>5</v>
      </c>
    </row>
    <row r="21" spans="1:7" ht="12.75">
      <c r="A21" s="30">
        <v>44613</v>
      </c>
      <c r="B21" s="4">
        <v>0.23263888888888887</v>
      </c>
      <c r="C21" t="s">
        <v>187</v>
      </c>
      <c r="D21">
        <v>1.1</v>
      </c>
      <c r="E21" t="s">
        <v>192</v>
      </c>
      <c r="F21" t="s">
        <v>191</v>
      </c>
      <c r="G21">
        <v>5</v>
      </c>
    </row>
    <row r="22" spans="1:7" ht="12.75">
      <c r="A22" s="30">
        <v>44614</v>
      </c>
      <c r="B22" s="4">
        <v>0.43263888888888885</v>
      </c>
      <c r="C22" t="s">
        <v>186</v>
      </c>
      <c r="D22">
        <v>1.2</v>
      </c>
      <c r="E22" t="s">
        <v>190</v>
      </c>
      <c r="F22" t="s">
        <v>191</v>
      </c>
      <c r="G22">
        <v>5</v>
      </c>
    </row>
    <row r="23" spans="1:7" ht="12.75">
      <c r="A23" s="30">
        <v>44614</v>
      </c>
      <c r="B23" s="4">
        <v>0.21736111111111112</v>
      </c>
      <c r="C23" t="s">
        <v>187</v>
      </c>
      <c r="D23">
        <v>1.5</v>
      </c>
      <c r="E23" t="s">
        <v>190</v>
      </c>
      <c r="F23" t="s">
        <v>188</v>
      </c>
      <c r="G23">
        <v>6</v>
      </c>
    </row>
    <row r="24" spans="1:7" ht="12.75">
      <c r="A24" s="30">
        <v>44615</v>
      </c>
      <c r="B24" s="4">
        <v>0.44097222222222227</v>
      </c>
      <c r="C24" t="s">
        <v>186</v>
      </c>
      <c r="D24">
        <v>2.8</v>
      </c>
      <c r="E24" t="s">
        <v>190</v>
      </c>
      <c r="F24" t="s">
        <v>188</v>
      </c>
      <c r="G24">
        <v>6</v>
      </c>
    </row>
    <row r="25" spans="1:7" ht="12.75">
      <c r="A25" s="30">
        <v>44625</v>
      </c>
      <c r="B25" s="4">
        <v>0.175</v>
      </c>
      <c r="C25" t="s">
        <v>187</v>
      </c>
      <c r="D25">
        <v>1.9</v>
      </c>
      <c r="E25" t="s">
        <v>193</v>
      </c>
      <c r="F25" t="s">
        <v>189</v>
      </c>
      <c r="G25">
        <v>6</v>
      </c>
    </row>
    <row r="26" spans="1:7" ht="12.75">
      <c r="A26" s="30">
        <v>44614</v>
      </c>
      <c r="B26" s="4">
        <v>0.09791666666666667</v>
      </c>
      <c r="C26" t="s">
        <v>187</v>
      </c>
      <c r="D26">
        <v>0.4</v>
      </c>
      <c r="E26" t="s">
        <v>190</v>
      </c>
      <c r="F26" t="s">
        <v>191</v>
      </c>
      <c r="G26">
        <v>6</v>
      </c>
    </row>
    <row r="27" spans="1:7" ht="12.75">
      <c r="A27" s="30">
        <v>44615</v>
      </c>
      <c r="B27" s="4">
        <v>0.3888888888888889</v>
      </c>
      <c r="C27" t="s">
        <v>186</v>
      </c>
      <c r="D27">
        <v>1</v>
      </c>
      <c r="E27" t="s">
        <v>190</v>
      </c>
      <c r="F27" t="s">
        <v>191</v>
      </c>
      <c r="G27">
        <v>6</v>
      </c>
    </row>
    <row r="28" spans="1:7" ht="12.75">
      <c r="A28" s="30">
        <v>44615</v>
      </c>
      <c r="B28" s="4">
        <v>0.19722222222222222</v>
      </c>
      <c r="C28" t="s">
        <v>187</v>
      </c>
      <c r="D28">
        <v>1.1</v>
      </c>
      <c r="E28" t="s">
        <v>190</v>
      </c>
      <c r="F28" t="s">
        <v>188</v>
      </c>
      <c r="G28">
        <v>7</v>
      </c>
    </row>
    <row r="29" spans="1:7" ht="12.75">
      <c r="A29" s="30">
        <v>44626</v>
      </c>
      <c r="B29" s="4">
        <v>0.4666666666666666</v>
      </c>
      <c r="C29" t="s">
        <v>186</v>
      </c>
      <c r="D29">
        <v>1.6</v>
      </c>
      <c r="E29" t="s">
        <v>193</v>
      </c>
      <c r="F29" t="s">
        <v>189</v>
      </c>
      <c r="G29">
        <v>7</v>
      </c>
    </row>
    <row r="30" spans="1:7" ht="12.75">
      <c r="A30" s="30">
        <v>44630</v>
      </c>
      <c r="B30" s="4">
        <v>0.3368055555555556</v>
      </c>
      <c r="C30" t="s">
        <v>186</v>
      </c>
      <c r="D30">
        <v>0.4</v>
      </c>
      <c r="E30" t="s">
        <v>193</v>
      </c>
      <c r="F30" t="s">
        <v>189</v>
      </c>
      <c r="G30">
        <v>7</v>
      </c>
    </row>
    <row r="31" spans="1:7" ht="12.75">
      <c r="A31" s="30">
        <v>44631</v>
      </c>
      <c r="B31" s="4">
        <v>0.14583333333333334</v>
      </c>
      <c r="C31" t="s">
        <v>187</v>
      </c>
      <c r="D31">
        <v>0.6</v>
      </c>
      <c r="E31" t="s">
        <v>193</v>
      </c>
      <c r="F31" t="s">
        <v>189</v>
      </c>
      <c r="G31">
        <v>7</v>
      </c>
    </row>
    <row r="32" spans="1:7" ht="12.75">
      <c r="A32" s="30">
        <v>44632</v>
      </c>
      <c r="B32" s="4">
        <v>0.34930555555555554</v>
      </c>
      <c r="C32" t="s">
        <v>186</v>
      </c>
      <c r="D32">
        <v>0.4</v>
      </c>
      <c r="E32" t="s">
        <v>193</v>
      </c>
      <c r="F32" t="s">
        <v>189</v>
      </c>
      <c r="G32">
        <v>7</v>
      </c>
    </row>
    <row r="33" spans="1:7" ht="12.75">
      <c r="A33" s="30">
        <v>44615</v>
      </c>
      <c r="B33" s="4">
        <v>0.17013888888888887</v>
      </c>
      <c r="C33" t="s">
        <v>187</v>
      </c>
      <c r="D33">
        <v>0.7</v>
      </c>
      <c r="E33" t="s">
        <v>190</v>
      </c>
      <c r="F33" t="s">
        <v>191</v>
      </c>
      <c r="G33">
        <v>7</v>
      </c>
    </row>
    <row r="34" spans="1:7" ht="12.75">
      <c r="A34" s="30">
        <v>44616</v>
      </c>
      <c r="B34" s="4">
        <v>0.18888888888888888</v>
      </c>
      <c r="C34" t="s">
        <v>187</v>
      </c>
      <c r="D34">
        <v>2.1</v>
      </c>
      <c r="E34" t="s">
        <v>190</v>
      </c>
      <c r="F34" t="s">
        <v>188</v>
      </c>
      <c r="G34">
        <v>8</v>
      </c>
    </row>
    <row r="35" spans="1:7" ht="12.75">
      <c r="A35" s="30">
        <v>44616</v>
      </c>
      <c r="B35" s="4">
        <v>0.30069444444444443</v>
      </c>
      <c r="C35" t="s">
        <v>187</v>
      </c>
      <c r="D35">
        <v>1.1</v>
      </c>
      <c r="E35" t="s">
        <v>190</v>
      </c>
      <c r="F35" t="s">
        <v>188</v>
      </c>
      <c r="G35">
        <v>8</v>
      </c>
    </row>
    <row r="36" spans="1:7" ht="12.75">
      <c r="A36" s="30">
        <v>44616</v>
      </c>
      <c r="B36" s="4">
        <v>0.34652777777777777</v>
      </c>
      <c r="C36" t="s">
        <v>187</v>
      </c>
      <c r="D36">
        <v>0</v>
      </c>
      <c r="E36" t="s">
        <v>190</v>
      </c>
      <c r="F36" t="s">
        <v>188</v>
      </c>
      <c r="G36">
        <v>8</v>
      </c>
    </row>
    <row r="37" spans="1:7" ht="12.75">
      <c r="A37" s="30">
        <v>44626</v>
      </c>
      <c r="B37" s="4">
        <v>0.08194444444444444</v>
      </c>
      <c r="C37" t="s">
        <v>187</v>
      </c>
      <c r="D37">
        <v>1.5</v>
      </c>
      <c r="E37" t="s">
        <v>193</v>
      </c>
      <c r="F37" t="s">
        <v>189</v>
      </c>
      <c r="G37">
        <v>8</v>
      </c>
    </row>
    <row r="38" spans="1:7" ht="12.75">
      <c r="A38" s="30">
        <v>44627</v>
      </c>
      <c r="B38" s="4">
        <v>0.41944444444444445</v>
      </c>
      <c r="C38" t="s">
        <v>186</v>
      </c>
      <c r="D38">
        <v>0.5</v>
      </c>
      <c r="E38" t="s">
        <v>193</v>
      </c>
      <c r="F38" t="s">
        <v>189</v>
      </c>
      <c r="G38">
        <v>8</v>
      </c>
    </row>
    <row r="39" spans="1:7" ht="12.75">
      <c r="A39" s="30">
        <v>44616</v>
      </c>
      <c r="B39" s="4">
        <v>0.09305555555555556</v>
      </c>
      <c r="C39" t="s">
        <v>187</v>
      </c>
      <c r="D39">
        <v>1.3</v>
      </c>
      <c r="E39" t="s">
        <v>190</v>
      </c>
      <c r="F39" t="s">
        <v>191</v>
      </c>
      <c r="G39">
        <v>8</v>
      </c>
    </row>
    <row r="40" spans="1:7" ht="12.75">
      <c r="A40" s="30">
        <v>44616</v>
      </c>
      <c r="B40" s="4">
        <v>0.16527777777777777</v>
      </c>
      <c r="C40" t="s">
        <v>187</v>
      </c>
      <c r="D40">
        <v>0.6</v>
      </c>
      <c r="E40" t="s">
        <v>190</v>
      </c>
      <c r="F40" t="s">
        <v>191</v>
      </c>
      <c r="G40">
        <v>8</v>
      </c>
    </row>
    <row r="41" spans="1:7" ht="12.75">
      <c r="A41" s="30">
        <v>44617</v>
      </c>
      <c r="B41" s="4">
        <v>0.4388888888888889</v>
      </c>
      <c r="C41" t="s">
        <v>186</v>
      </c>
      <c r="D41">
        <v>0.9</v>
      </c>
      <c r="E41" t="s">
        <v>190</v>
      </c>
      <c r="F41" t="s">
        <v>188</v>
      </c>
      <c r="G41">
        <v>9</v>
      </c>
    </row>
    <row r="42" spans="1:7" ht="12.75">
      <c r="A42" s="30">
        <v>44617</v>
      </c>
      <c r="B42" s="4">
        <v>0.4763888888888889</v>
      </c>
      <c r="C42" t="s">
        <v>186</v>
      </c>
      <c r="D42">
        <v>0</v>
      </c>
      <c r="E42" t="s">
        <v>190</v>
      </c>
      <c r="F42" t="s">
        <v>188</v>
      </c>
      <c r="G42">
        <v>9</v>
      </c>
    </row>
    <row r="43" spans="1:7" ht="12.75">
      <c r="A43" s="30">
        <v>44626</v>
      </c>
      <c r="B43" s="4">
        <v>0.14652777777777778</v>
      </c>
      <c r="C43" t="s">
        <v>187</v>
      </c>
      <c r="D43">
        <v>1.2</v>
      </c>
      <c r="E43" t="s">
        <v>193</v>
      </c>
      <c r="F43" t="s">
        <v>189</v>
      </c>
      <c r="G43">
        <v>9</v>
      </c>
    </row>
    <row r="44" spans="1:7" ht="12.75">
      <c r="A44" s="30">
        <v>44617</v>
      </c>
      <c r="B44" s="4">
        <v>0.3965277777777778</v>
      </c>
      <c r="C44" t="s">
        <v>186</v>
      </c>
      <c r="D44">
        <v>0.6</v>
      </c>
      <c r="E44" t="s">
        <v>190</v>
      </c>
      <c r="F44" t="s">
        <v>191</v>
      </c>
      <c r="G44">
        <v>9</v>
      </c>
    </row>
    <row r="45" spans="1:7" ht="12.75">
      <c r="A45" s="30">
        <v>44617</v>
      </c>
      <c r="B45" s="4">
        <v>0.07777777777777778</v>
      </c>
      <c r="C45" t="s">
        <v>187</v>
      </c>
      <c r="D45">
        <v>1.1</v>
      </c>
      <c r="E45" t="s">
        <v>190</v>
      </c>
      <c r="F45" t="s">
        <v>188</v>
      </c>
      <c r="G45">
        <v>10</v>
      </c>
    </row>
    <row r="46" spans="1:7" ht="12.75">
      <c r="A46" s="30">
        <v>44617</v>
      </c>
      <c r="B46" s="4">
        <v>0.125</v>
      </c>
      <c r="C46" t="s">
        <v>187</v>
      </c>
      <c r="D46">
        <v>0.1</v>
      </c>
      <c r="E46" t="s">
        <v>190</v>
      </c>
      <c r="F46" t="s">
        <v>188</v>
      </c>
      <c r="G46">
        <v>10</v>
      </c>
    </row>
    <row r="47" spans="1:7" ht="12.75">
      <c r="A47" s="30">
        <v>44626</v>
      </c>
      <c r="B47" s="4">
        <v>0.24305555555555555</v>
      </c>
      <c r="C47" t="s">
        <v>187</v>
      </c>
      <c r="D47">
        <v>0.9</v>
      </c>
      <c r="E47" t="s">
        <v>193</v>
      </c>
      <c r="F47" t="s">
        <v>189</v>
      </c>
      <c r="G47">
        <v>10</v>
      </c>
    </row>
    <row r="48" spans="1:7" ht="12.75">
      <c r="A48" s="30">
        <v>44617</v>
      </c>
      <c r="B48" s="4">
        <v>0.5013888888888889</v>
      </c>
      <c r="C48" t="s">
        <v>187</v>
      </c>
      <c r="D48">
        <v>0.7</v>
      </c>
      <c r="E48" t="s">
        <v>190</v>
      </c>
      <c r="F48" t="s">
        <v>191</v>
      </c>
      <c r="G48">
        <v>10</v>
      </c>
    </row>
    <row r="49" spans="1:7" ht="12.75">
      <c r="A49" s="30">
        <v>44617</v>
      </c>
      <c r="B49" s="4">
        <v>0.05694444444444444</v>
      </c>
      <c r="C49" t="s">
        <v>187</v>
      </c>
      <c r="D49">
        <v>0.5</v>
      </c>
      <c r="E49" t="s">
        <v>190</v>
      </c>
      <c r="F49" t="s">
        <v>191</v>
      </c>
      <c r="G49">
        <v>10</v>
      </c>
    </row>
    <row r="50" spans="1:7" ht="12.75">
      <c r="A50" s="30">
        <v>44618</v>
      </c>
      <c r="B50" s="4">
        <v>0.4298611111111111</v>
      </c>
      <c r="C50" t="s">
        <v>186</v>
      </c>
      <c r="D50">
        <v>0.5</v>
      </c>
      <c r="E50" t="s">
        <v>193</v>
      </c>
      <c r="F50" t="s">
        <v>189</v>
      </c>
      <c r="G50">
        <v>11</v>
      </c>
    </row>
    <row r="51" spans="1:7" ht="12.75">
      <c r="A51" s="30">
        <v>44618</v>
      </c>
      <c r="B51" s="4">
        <v>0.4513888888888889</v>
      </c>
      <c r="C51" t="s">
        <v>186</v>
      </c>
      <c r="D51">
        <v>1.5</v>
      </c>
      <c r="E51" t="s">
        <v>193</v>
      </c>
      <c r="F51" t="s">
        <v>189</v>
      </c>
      <c r="G51">
        <v>11</v>
      </c>
    </row>
    <row r="52" spans="1:7" ht="12.75">
      <c r="A52" s="30">
        <v>44627</v>
      </c>
      <c r="B52" s="4">
        <v>0.46388888888888885</v>
      </c>
      <c r="C52" t="s">
        <v>186</v>
      </c>
      <c r="D52">
        <v>1.1</v>
      </c>
      <c r="E52" t="s">
        <v>193</v>
      </c>
      <c r="F52" t="s">
        <v>189</v>
      </c>
      <c r="G52">
        <v>11</v>
      </c>
    </row>
    <row r="53" spans="1:7" ht="12.75">
      <c r="A53" s="30">
        <v>44635</v>
      </c>
      <c r="B53" s="4">
        <v>0.10694444444444444</v>
      </c>
      <c r="C53" t="s">
        <v>187</v>
      </c>
      <c r="D53">
        <v>0.7</v>
      </c>
      <c r="E53" t="s">
        <v>193</v>
      </c>
      <c r="F53" t="s">
        <v>189</v>
      </c>
      <c r="G53">
        <v>11</v>
      </c>
    </row>
    <row r="54" spans="1:7" ht="12.75">
      <c r="A54" s="30">
        <v>44635</v>
      </c>
      <c r="B54" s="4">
        <v>0.2354166666666667</v>
      </c>
      <c r="C54" t="s">
        <v>187</v>
      </c>
      <c r="D54">
        <v>1</v>
      </c>
      <c r="E54" t="s">
        <v>193</v>
      </c>
      <c r="F54" t="s">
        <v>189</v>
      </c>
      <c r="G54">
        <v>11</v>
      </c>
    </row>
    <row r="55" spans="1:7" ht="12.75">
      <c r="A55" s="30">
        <v>44618</v>
      </c>
      <c r="B55" s="4">
        <v>0.3534722222222222</v>
      </c>
      <c r="C55" t="s">
        <v>186</v>
      </c>
      <c r="D55">
        <v>1.6</v>
      </c>
      <c r="E55" t="s">
        <v>190</v>
      </c>
      <c r="F55" t="s">
        <v>191</v>
      </c>
      <c r="G55">
        <v>11</v>
      </c>
    </row>
    <row r="56" spans="1:7" ht="12.75">
      <c r="A56" s="30">
        <v>44618</v>
      </c>
      <c r="B56" s="4">
        <v>0.2333333333333333</v>
      </c>
      <c r="C56" t="s">
        <v>187</v>
      </c>
      <c r="D56">
        <v>0.7</v>
      </c>
      <c r="E56" t="s">
        <v>193</v>
      </c>
      <c r="F56" t="s">
        <v>189</v>
      </c>
      <c r="G56">
        <v>12</v>
      </c>
    </row>
    <row r="57" spans="1:7" ht="12.75">
      <c r="A57" s="30">
        <v>44627</v>
      </c>
      <c r="B57" s="4">
        <v>0.517361111111111</v>
      </c>
      <c r="C57" t="s">
        <v>187</v>
      </c>
      <c r="D57">
        <v>1.8</v>
      </c>
      <c r="E57" t="s">
        <v>193</v>
      </c>
      <c r="F57" t="s">
        <v>189</v>
      </c>
      <c r="G57">
        <v>12</v>
      </c>
    </row>
    <row r="58" spans="1:7" ht="12.75">
      <c r="A58" s="30">
        <v>44629</v>
      </c>
      <c r="B58" s="4">
        <v>0.4048611111111111</v>
      </c>
      <c r="C58" t="s">
        <v>186</v>
      </c>
      <c r="D58">
        <v>0.4</v>
      </c>
      <c r="E58" t="s">
        <v>193</v>
      </c>
      <c r="F58" t="s">
        <v>189</v>
      </c>
      <c r="G58">
        <v>12</v>
      </c>
    </row>
    <row r="59" spans="1:7" ht="12.75">
      <c r="A59" s="30">
        <v>44618</v>
      </c>
      <c r="B59" s="4">
        <v>0.21458333333333335</v>
      </c>
      <c r="C59" t="s">
        <v>187</v>
      </c>
      <c r="D59">
        <v>0.4</v>
      </c>
      <c r="E59" t="s">
        <v>193</v>
      </c>
      <c r="F59" t="s">
        <v>194</v>
      </c>
      <c r="G59">
        <v>12</v>
      </c>
    </row>
    <row r="60" spans="1:7" ht="12.75">
      <c r="A60" s="30">
        <v>44616</v>
      </c>
      <c r="B60" s="4">
        <v>0.44305555555555554</v>
      </c>
      <c r="C60" t="s">
        <v>186</v>
      </c>
      <c r="D60">
        <v>1.7</v>
      </c>
      <c r="E60" t="s">
        <v>190</v>
      </c>
      <c r="F60" t="s">
        <v>188</v>
      </c>
      <c r="G60">
        <v>13</v>
      </c>
    </row>
    <row r="61" spans="1:7" ht="12.75">
      <c r="A61" s="30">
        <v>44616</v>
      </c>
      <c r="B61" s="4">
        <v>0.5159722222222222</v>
      </c>
      <c r="C61" t="s">
        <v>187</v>
      </c>
      <c r="D61">
        <v>0.1</v>
      </c>
      <c r="E61" t="s">
        <v>190</v>
      </c>
      <c r="F61" t="s">
        <v>188</v>
      </c>
      <c r="G61">
        <v>13</v>
      </c>
    </row>
    <row r="62" spans="1:7" ht="12.75">
      <c r="A62" s="30">
        <v>44627</v>
      </c>
      <c r="B62" s="4">
        <v>0.09236111111111112</v>
      </c>
      <c r="C62" t="s">
        <v>187</v>
      </c>
      <c r="D62">
        <v>1.1</v>
      </c>
      <c r="E62" t="s">
        <v>193</v>
      </c>
      <c r="F62" t="s">
        <v>189</v>
      </c>
      <c r="G62">
        <v>13</v>
      </c>
    </row>
    <row r="63" spans="1:7" ht="12.75">
      <c r="A63" s="30">
        <v>44635</v>
      </c>
      <c r="B63" s="4">
        <v>0.13472222222222222</v>
      </c>
      <c r="C63" t="s">
        <v>187</v>
      </c>
      <c r="D63">
        <v>0.8</v>
      </c>
      <c r="E63" t="s">
        <v>193</v>
      </c>
      <c r="F63" t="s">
        <v>189</v>
      </c>
      <c r="G63">
        <v>13</v>
      </c>
    </row>
    <row r="64" spans="1:7" ht="12.75">
      <c r="A64" s="30">
        <v>44636</v>
      </c>
      <c r="B64" s="4">
        <v>0.1125</v>
      </c>
      <c r="C64" t="s">
        <v>187</v>
      </c>
      <c r="D64">
        <v>0.6</v>
      </c>
      <c r="E64" t="s">
        <v>193</v>
      </c>
      <c r="F64" t="s">
        <v>189</v>
      </c>
      <c r="G64">
        <v>13</v>
      </c>
    </row>
    <row r="65" spans="1:7" ht="12.75">
      <c r="A65" s="30">
        <v>44616</v>
      </c>
      <c r="B65" s="4">
        <v>0.2034722222222222</v>
      </c>
      <c r="C65" t="s">
        <v>186</v>
      </c>
      <c r="D65">
        <v>1.4</v>
      </c>
      <c r="E65" t="s">
        <v>190</v>
      </c>
      <c r="F65" t="s">
        <v>191</v>
      </c>
      <c r="G65">
        <v>13</v>
      </c>
    </row>
    <row r="66" spans="1:7" ht="12.75">
      <c r="A66" s="30">
        <v>44622</v>
      </c>
      <c r="B66" s="4">
        <v>0.23055555555555554</v>
      </c>
      <c r="C66" t="s">
        <v>187</v>
      </c>
      <c r="D66">
        <v>0.9</v>
      </c>
      <c r="E66" t="s">
        <v>190</v>
      </c>
      <c r="F66" t="s">
        <v>195</v>
      </c>
      <c r="G66">
        <v>14</v>
      </c>
    </row>
    <row r="67" spans="1:7" ht="12.75">
      <c r="A67" s="30">
        <v>44619</v>
      </c>
      <c r="B67" s="4">
        <v>0.05902777777777778</v>
      </c>
      <c r="C67" t="s">
        <v>187</v>
      </c>
      <c r="D67">
        <v>1.5</v>
      </c>
      <c r="E67" t="s">
        <v>193</v>
      </c>
      <c r="F67" t="s">
        <v>189</v>
      </c>
      <c r="G67">
        <v>14</v>
      </c>
    </row>
    <row r="68" spans="1:7" ht="12.75">
      <c r="A68" s="30">
        <v>44627</v>
      </c>
      <c r="B68" s="4">
        <v>0.15208333333333332</v>
      </c>
      <c r="C68" t="s">
        <v>187</v>
      </c>
      <c r="D68">
        <v>1.5</v>
      </c>
      <c r="E68" t="s">
        <v>193</v>
      </c>
      <c r="F68" t="s">
        <v>189</v>
      </c>
      <c r="G68">
        <v>14</v>
      </c>
    </row>
    <row r="69" spans="1:7" ht="12.75">
      <c r="A69" s="30">
        <v>44636</v>
      </c>
      <c r="B69" s="4">
        <v>0.13819444444444443</v>
      </c>
      <c r="C69" t="s">
        <v>187</v>
      </c>
      <c r="D69">
        <v>0.5</v>
      </c>
      <c r="E69" t="s">
        <v>193</v>
      </c>
      <c r="F69" t="s">
        <v>189</v>
      </c>
      <c r="G69">
        <v>14</v>
      </c>
    </row>
    <row r="70" spans="1:7" ht="12.75">
      <c r="A70" s="30">
        <v>44619</v>
      </c>
      <c r="B70" s="4">
        <v>0.3902777777777778</v>
      </c>
      <c r="C70" t="s">
        <v>186</v>
      </c>
      <c r="D70">
        <v>1.2</v>
      </c>
      <c r="E70" t="s">
        <v>193</v>
      </c>
      <c r="F70" t="s">
        <v>194</v>
      </c>
      <c r="G70">
        <v>14</v>
      </c>
    </row>
    <row r="71" spans="1:7" ht="12.75">
      <c r="A71" s="30">
        <v>44619</v>
      </c>
      <c r="B71" s="4">
        <v>0.4701388888888889</v>
      </c>
      <c r="C71" t="s">
        <v>186</v>
      </c>
      <c r="D71">
        <v>0.9</v>
      </c>
      <c r="E71" t="s">
        <v>193</v>
      </c>
      <c r="F71" t="s">
        <v>194</v>
      </c>
      <c r="G71">
        <v>14</v>
      </c>
    </row>
    <row r="72" spans="1:7" ht="12.75">
      <c r="A72" s="30">
        <v>44622</v>
      </c>
      <c r="B72" s="4">
        <v>0.18888888888888888</v>
      </c>
      <c r="C72" t="s">
        <v>187</v>
      </c>
      <c r="D72">
        <v>1</v>
      </c>
      <c r="E72" t="s">
        <v>190</v>
      </c>
      <c r="F72" t="s">
        <v>195</v>
      </c>
      <c r="G72">
        <v>15</v>
      </c>
    </row>
    <row r="73" spans="1:7" ht="12.75">
      <c r="A73" s="30">
        <v>44620</v>
      </c>
      <c r="B73" s="4">
        <v>0.45</v>
      </c>
      <c r="C73" t="s">
        <v>186</v>
      </c>
      <c r="D73">
        <v>1.5</v>
      </c>
      <c r="E73" t="s">
        <v>193</v>
      </c>
      <c r="F73" t="s">
        <v>189</v>
      </c>
      <c r="G73">
        <v>15</v>
      </c>
    </row>
    <row r="74" spans="1:7" ht="12.75">
      <c r="A74" s="30">
        <v>44627</v>
      </c>
      <c r="B74" s="4">
        <v>0.26666666666666666</v>
      </c>
      <c r="C74" t="s">
        <v>187</v>
      </c>
      <c r="D74">
        <v>1</v>
      </c>
      <c r="E74" t="s">
        <v>193</v>
      </c>
      <c r="F74" t="s">
        <v>189</v>
      </c>
      <c r="G74">
        <v>15</v>
      </c>
    </row>
    <row r="75" spans="1:7" ht="12.75">
      <c r="A75" s="30">
        <v>44629</v>
      </c>
      <c r="B75" s="4">
        <v>0.4222222222222222</v>
      </c>
      <c r="C75" t="s">
        <v>186</v>
      </c>
      <c r="D75">
        <v>0.5</v>
      </c>
      <c r="E75" t="s">
        <v>193</v>
      </c>
      <c r="F75" t="s">
        <v>189</v>
      </c>
      <c r="G75">
        <v>15</v>
      </c>
    </row>
    <row r="76" spans="1:7" ht="12.75">
      <c r="A76" s="30">
        <v>44636</v>
      </c>
      <c r="B76" s="4">
        <v>0.3993055555555556</v>
      </c>
      <c r="C76" t="s">
        <v>186</v>
      </c>
      <c r="D76">
        <v>0.8</v>
      </c>
      <c r="E76" t="s">
        <v>193</v>
      </c>
      <c r="F76" t="s">
        <v>189</v>
      </c>
      <c r="G76">
        <v>15</v>
      </c>
    </row>
    <row r="77" spans="1:7" ht="12.75">
      <c r="A77" s="30">
        <v>44620</v>
      </c>
      <c r="B77" s="4">
        <v>0.40138888888888885</v>
      </c>
      <c r="C77" t="s">
        <v>186</v>
      </c>
      <c r="D77">
        <v>0.9</v>
      </c>
      <c r="E77" t="s">
        <v>193</v>
      </c>
      <c r="F77" t="s">
        <v>194</v>
      </c>
      <c r="G77">
        <v>15</v>
      </c>
    </row>
    <row r="78" spans="1:7" ht="12.75">
      <c r="A78" s="30">
        <v>44627</v>
      </c>
      <c r="B78" s="4">
        <v>0.30833333333333335</v>
      </c>
      <c r="C78" t="s">
        <v>187</v>
      </c>
      <c r="D78">
        <v>0.9</v>
      </c>
      <c r="E78" t="s">
        <v>193</v>
      </c>
      <c r="F78" t="s">
        <v>189</v>
      </c>
      <c r="G78">
        <v>16</v>
      </c>
    </row>
    <row r="79" spans="1:7" ht="12.75">
      <c r="A79" s="30">
        <v>44636</v>
      </c>
      <c r="B79" s="4">
        <v>0.18125</v>
      </c>
      <c r="C79" t="s">
        <v>187</v>
      </c>
      <c r="D79">
        <v>0.3</v>
      </c>
      <c r="E79" t="s">
        <v>193</v>
      </c>
      <c r="F79" t="s">
        <v>189</v>
      </c>
      <c r="G79">
        <v>16</v>
      </c>
    </row>
    <row r="80" spans="1:7" ht="12.75">
      <c r="A80" s="30">
        <v>44628</v>
      </c>
      <c r="B80" s="4">
        <v>0.31319444444444444</v>
      </c>
      <c r="C80" t="s">
        <v>186</v>
      </c>
      <c r="D80">
        <v>1.1</v>
      </c>
      <c r="E80" t="s">
        <v>193</v>
      </c>
      <c r="F80" t="s">
        <v>189</v>
      </c>
      <c r="G80">
        <v>17</v>
      </c>
    </row>
    <row r="81" spans="1:7" ht="12.75">
      <c r="A81" s="30">
        <v>44636</v>
      </c>
      <c r="B81" s="4">
        <v>0.19305555555555554</v>
      </c>
      <c r="C81" t="s">
        <v>187</v>
      </c>
      <c r="D81">
        <v>1.1</v>
      </c>
      <c r="E81" t="s">
        <v>193</v>
      </c>
      <c r="F81" t="s">
        <v>189</v>
      </c>
      <c r="G81">
        <v>17</v>
      </c>
    </row>
    <row r="82" spans="1:7" ht="12.75">
      <c r="A82" s="30">
        <v>44628</v>
      </c>
      <c r="B82" s="4">
        <v>0.4291666666666667</v>
      </c>
      <c r="C82" t="s">
        <v>186</v>
      </c>
      <c r="D82">
        <v>1.2</v>
      </c>
      <c r="E82" t="s">
        <v>193</v>
      </c>
      <c r="F82" t="s">
        <v>189</v>
      </c>
      <c r="G82">
        <v>18</v>
      </c>
    </row>
    <row r="83" spans="1:7" ht="12.75">
      <c r="A83" s="30">
        <v>44630</v>
      </c>
      <c r="B83" s="4">
        <v>0.18888888888888888</v>
      </c>
      <c r="C83" t="s">
        <v>187</v>
      </c>
      <c r="D83">
        <v>1</v>
      </c>
      <c r="E83" t="s">
        <v>192</v>
      </c>
      <c r="F83" t="s">
        <v>197</v>
      </c>
      <c r="G83">
        <v>18</v>
      </c>
    </row>
    <row r="84" spans="1:7" ht="12.75">
      <c r="A84" s="30">
        <v>44628</v>
      </c>
      <c r="B84" s="4">
        <v>0.49375</v>
      </c>
      <c r="C84" t="s">
        <v>186</v>
      </c>
      <c r="D84">
        <v>0.8</v>
      </c>
      <c r="E84" t="s">
        <v>193</v>
      </c>
      <c r="F84" t="s">
        <v>189</v>
      </c>
      <c r="G84">
        <v>19</v>
      </c>
    </row>
    <row r="85" spans="1:7" ht="12.75">
      <c r="A85" s="30">
        <v>44632</v>
      </c>
      <c r="B85" s="4">
        <v>0.1076388888888889</v>
      </c>
      <c r="C85" t="s">
        <v>187</v>
      </c>
      <c r="D85">
        <v>0.3</v>
      </c>
      <c r="E85" t="s">
        <v>193</v>
      </c>
      <c r="F85" t="s">
        <v>189</v>
      </c>
      <c r="G85">
        <v>19</v>
      </c>
    </row>
    <row r="86" spans="1:7" ht="12.75">
      <c r="A86" s="30">
        <v>44634</v>
      </c>
      <c r="B86" s="4">
        <v>0.4826388888888889</v>
      </c>
      <c r="C86" t="s">
        <v>186</v>
      </c>
      <c r="D86">
        <v>1.4</v>
      </c>
      <c r="E86" t="s">
        <v>193</v>
      </c>
      <c r="F86" t="s">
        <v>189</v>
      </c>
      <c r="G86">
        <v>21</v>
      </c>
    </row>
    <row r="87" spans="1:7" ht="12.75">
      <c r="A87" s="30">
        <v>44636</v>
      </c>
      <c r="B87" s="4">
        <v>0.4923611111111111</v>
      </c>
      <c r="C87" t="s">
        <v>186</v>
      </c>
      <c r="D87">
        <v>0.5</v>
      </c>
      <c r="E87" t="s">
        <v>192</v>
      </c>
      <c r="F87" t="s">
        <v>197</v>
      </c>
      <c r="G87">
        <v>22</v>
      </c>
    </row>
    <row r="88" spans="1:7" ht="12.75">
      <c r="A88" s="30">
        <v>44636</v>
      </c>
      <c r="B88" s="4">
        <v>0.05694444444444444</v>
      </c>
      <c r="C88" t="s">
        <v>187</v>
      </c>
      <c r="D88">
        <v>1</v>
      </c>
      <c r="E88" t="s">
        <v>192</v>
      </c>
      <c r="F88" t="s">
        <v>197</v>
      </c>
      <c r="G88">
        <v>22</v>
      </c>
    </row>
    <row r="89" spans="1:7" ht="12.75">
      <c r="A89" s="30">
        <v>44623</v>
      </c>
      <c r="B89" s="4">
        <v>0.4576388888888889</v>
      </c>
      <c r="C89" t="s">
        <v>186</v>
      </c>
      <c r="D89">
        <v>1</v>
      </c>
      <c r="E89" t="s">
        <v>193</v>
      </c>
      <c r="F89" t="s">
        <v>189</v>
      </c>
      <c r="G89">
        <v>23</v>
      </c>
    </row>
    <row r="90" spans="1:7" ht="12.75">
      <c r="A90" s="30">
        <v>44628</v>
      </c>
      <c r="B90" s="4">
        <v>0.1625</v>
      </c>
      <c r="C90" t="s">
        <v>187</v>
      </c>
      <c r="D90">
        <v>1.6</v>
      </c>
      <c r="E90" t="s">
        <v>193</v>
      </c>
      <c r="F90" t="s">
        <v>189</v>
      </c>
      <c r="G90">
        <v>23</v>
      </c>
    </row>
    <row r="91" spans="1:7" ht="12.75">
      <c r="A91" s="30">
        <v>44634</v>
      </c>
      <c r="B91" s="4">
        <v>0.5388888888888889</v>
      </c>
      <c r="C91" t="s">
        <v>187</v>
      </c>
      <c r="D91">
        <v>0.7</v>
      </c>
      <c r="E91" t="s">
        <v>193</v>
      </c>
      <c r="F91" t="s">
        <v>189</v>
      </c>
      <c r="G91">
        <v>23</v>
      </c>
    </row>
    <row r="92" spans="1:7" ht="12.75">
      <c r="A92" s="30">
        <v>44623</v>
      </c>
      <c r="B92" s="4">
        <v>0.40972222222222227</v>
      </c>
      <c r="C92" t="s">
        <v>186</v>
      </c>
      <c r="D92">
        <v>1</v>
      </c>
      <c r="E92" t="s">
        <v>193</v>
      </c>
      <c r="F92" t="s">
        <v>194</v>
      </c>
      <c r="G92">
        <v>23</v>
      </c>
    </row>
    <row r="93" spans="1:7" ht="12.75">
      <c r="A93" s="30">
        <v>44624</v>
      </c>
      <c r="B93" s="4">
        <v>0.10902777777777778</v>
      </c>
      <c r="C93" t="s">
        <v>187</v>
      </c>
      <c r="D93">
        <v>1</v>
      </c>
      <c r="E93" t="s">
        <v>190</v>
      </c>
      <c r="F93" t="s">
        <v>196</v>
      </c>
      <c r="G93">
        <v>24</v>
      </c>
    </row>
    <row r="94" spans="1:7" ht="12.75">
      <c r="A94" s="30">
        <v>44629</v>
      </c>
      <c r="B94" s="4">
        <v>0.4513888888888889</v>
      </c>
      <c r="C94" t="s">
        <v>186</v>
      </c>
      <c r="D94">
        <v>1.9</v>
      </c>
      <c r="E94" t="s">
        <v>193</v>
      </c>
      <c r="F94" t="s">
        <v>189</v>
      </c>
      <c r="G94">
        <v>24</v>
      </c>
    </row>
    <row r="95" spans="1:7" ht="12.75">
      <c r="A95" s="30">
        <v>44637</v>
      </c>
      <c r="B95" s="4">
        <v>0.1625</v>
      </c>
      <c r="C95" t="s">
        <v>187</v>
      </c>
      <c r="D95">
        <v>0.3</v>
      </c>
      <c r="E95" t="s">
        <v>193</v>
      </c>
      <c r="F95" t="s">
        <v>189</v>
      </c>
      <c r="G95">
        <v>24</v>
      </c>
    </row>
    <row r="96" spans="1:7" ht="12.75">
      <c r="A96" s="30">
        <v>44624</v>
      </c>
      <c r="B96" s="4">
        <v>0.05069444444444445</v>
      </c>
      <c r="C96" t="s">
        <v>187</v>
      </c>
      <c r="D96">
        <v>1</v>
      </c>
      <c r="E96" t="s">
        <v>190</v>
      </c>
      <c r="F96" t="s">
        <v>191</v>
      </c>
      <c r="G96">
        <v>24</v>
      </c>
    </row>
    <row r="97" spans="1:7" ht="12.75">
      <c r="A97" s="30">
        <v>44629</v>
      </c>
      <c r="B97" s="4">
        <v>0.11388888888888889</v>
      </c>
      <c r="C97" t="s">
        <v>187</v>
      </c>
      <c r="D97">
        <v>0.6</v>
      </c>
      <c r="E97" t="s">
        <v>190</v>
      </c>
      <c r="F97" t="s">
        <v>189</v>
      </c>
      <c r="G97">
        <v>25</v>
      </c>
    </row>
    <row r="98" spans="1:7" ht="12.75">
      <c r="A98" s="30">
        <v>44629</v>
      </c>
      <c r="B98" s="4">
        <v>0.08055555555555556</v>
      </c>
      <c r="C98" t="s">
        <v>187</v>
      </c>
      <c r="D98">
        <v>0.8</v>
      </c>
      <c r="E98" t="s">
        <v>190</v>
      </c>
      <c r="F98" t="s">
        <v>194</v>
      </c>
      <c r="G98">
        <v>25</v>
      </c>
    </row>
    <row r="99" spans="1:7" ht="12.75">
      <c r="A99" s="30">
        <v>44629</v>
      </c>
      <c r="B99" s="4">
        <v>0.2</v>
      </c>
      <c r="C99" t="s">
        <v>187</v>
      </c>
      <c r="D99">
        <v>1.2</v>
      </c>
      <c r="E99" t="s">
        <v>193</v>
      </c>
      <c r="F99" t="s">
        <v>189</v>
      </c>
      <c r="G99">
        <v>26</v>
      </c>
    </row>
    <row r="100" spans="1:7" ht="12.75">
      <c r="A100" s="30">
        <v>44638</v>
      </c>
      <c r="B100" s="4">
        <v>0.3590277777777778</v>
      </c>
      <c r="C100" t="s">
        <v>186</v>
      </c>
      <c r="D100">
        <v>0.6</v>
      </c>
      <c r="E100" t="s">
        <v>193</v>
      </c>
      <c r="F100" t="s">
        <v>189</v>
      </c>
      <c r="G100">
        <v>26</v>
      </c>
    </row>
    <row r="101" spans="1:7" ht="12.75">
      <c r="A101" s="30">
        <v>44629</v>
      </c>
      <c r="B101" s="4">
        <v>0.15763888888888888</v>
      </c>
      <c r="C101" t="s">
        <v>187</v>
      </c>
      <c r="D101">
        <v>1</v>
      </c>
      <c r="E101" t="s">
        <v>193</v>
      </c>
      <c r="F101" t="s">
        <v>194</v>
      </c>
      <c r="G101">
        <v>26</v>
      </c>
    </row>
    <row r="102" spans="1:7" ht="12.75">
      <c r="A102" s="30">
        <v>44630</v>
      </c>
      <c r="B102" s="4">
        <v>0.13958333333333334</v>
      </c>
      <c r="C102" t="s">
        <v>187</v>
      </c>
      <c r="D102">
        <v>0.8</v>
      </c>
      <c r="E102" t="s">
        <v>193</v>
      </c>
      <c r="F102" t="s">
        <v>189</v>
      </c>
      <c r="G102">
        <v>27</v>
      </c>
    </row>
    <row r="103" spans="1:7" ht="12.75">
      <c r="A103" s="30">
        <v>44630</v>
      </c>
      <c r="B103" s="4">
        <v>0.09791666666666667</v>
      </c>
      <c r="C103" t="s">
        <v>187</v>
      </c>
      <c r="D103">
        <v>1</v>
      </c>
      <c r="E103" t="s">
        <v>193</v>
      </c>
      <c r="F103" t="s">
        <v>194</v>
      </c>
      <c r="G103">
        <v>27</v>
      </c>
    </row>
    <row r="104" spans="1:7" ht="12.75">
      <c r="A104" s="30">
        <v>44631</v>
      </c>
      <c r="B104" s="4">
        <v>0.12013888888888889</v>
      </c>
      <c r="C104" t="s">
        <v>187</v>
      </c>
      <c r="D104">
        <v>0.6</v>
      </c>
      <c r="E104" t="s">
        <v>193</v>
      </c>
      <c r="F104" t="s">
        <v>189</v>
      </c>
      <c r="G104">
        <v>28</v>
      </c>
    </row>
    <row r="105" spans="1:7" ht="12.75">
      <c r="A105" s="30">
        <v>44631</v>
      </c>
      <c r="B105" s="4">
        <v>0.1</v>
      </c>
      <c r="C105" t="s">
        <v>187</v>
      </c>
      <c r="D105">
        <v>0.5</v>
      </c>
      <c r="E105" t="s">
        <v>193</v>
      </c>
      <c r="F105" t="s">
        <v>194</v>
      </c>
      <c r="G105">
        <v>28</v>
      </c>
    </row>
    <row r="106" spans="1:7" ht="12.75">
      <c r="A106" s="30">
        <v>44631</v>
      </c>
      <c r="B106" s="4">
        <v>0.20694444444444446</v>
      </c>
      <c r="C106" t="s">
        <v>187</v>
      </c>
      <c r="D106">
        <v>1.3</v>
      </c>
      <c r="E106" t="s">
        <v>193</v>
      </c>
      <c r="F106" t="s">
        <v>189</v>
      </c>
      <c r="G106">
        <v>29</v>
      </c>
    </row>
    <row r="107" spans="1:7" ht="12.75">
      <c r="A107" s="30">
        <v>44631</v>
      </c>
      <c r="B107" s="4">
        <v>0.18611111111111112</v>
      </c>
      <c r="C107" t="s">
        <v>187</v>
      </c>
      <c r="D107">
        <v>0.5</v>
      </c>
      <c r="E107" t="s">
        <v>193</v>
      </c>
      <c r="F107" t="s">
        <v>194</v>
      </c>
      <c r="G107">
        <v>29</v>
      </c>
    </row>
    <row r="108" spans="1:7" ht="12.75">
      <c r="A108" s="30">
        <v>44631</v>
      </c>
      <c r="B108" s="4">
        <v>0.3298611111111111</v>
      </c>
      <c r="C108" t="s">
        <v>187</v>
      </c>
      <c r="D108">
        <v>0.6</v>
      </c>
      <c r="E108" t="s">
        <v>193</v>
      </c>
      <c r="F108" t="s">
        <v>189</v>
      </c>
      <c r="G108">
        <v>30</v>
      </c>
    </row>
    <row r="109" spans="1:7" ht="12.75">
      <c r="A109" s="30">
        <v>44631</v>
      </c>
      <c r="B109" s="4">
        <v>0.2604166666666667</v>
      </c>
      <c r="C109" t="s">
        <v>187</v>
      </c>
      <c r="D109">
        <v>1</v>
      </c>
      <c r="E109" t="s">
        <v>193</v>
      </c>
      <c r="F109" t="s">
        <v>194</v>
      </c>
      <c r="G109">
        <v>30</v>
      </c>
    </row>
    <row r="110" spans="1:7" ht="12.75">
      <c r="A110" s="30">
        <v>44632</v>
      </c>
      <c r="B110" s="4">
        <v>0.07430555555555556</v>
      </c>
      <c r="C110" t="s">
        <v>187</v>
      </c>
      <c r="D110">
        <v>0.8</v>
      </c>
      <c r="E110" t="s">
        <v>193</v>
      </c>
      <c r="F110" t="s">
        <v>189</v>
      </c>
      <c r="G110">
        <v>31</v>
      </c>
    </row>
    <row r="111" spans="1:7" ht="12.75">
      <c r="A111" s="30">
        <v>44632</v>
      </c>
      <c r="B111" s="4">
        <v>0.5263888888888889</v>
      </c>
      <c r="C111" t="s">
        <v>187</v>
      </c>
      <c r="D111">
        <v>0.8</v>
      </c>
      <c r="E111" t="s">
        <v>193</v>
      </c>
      <c r="F111" t="s">
        <v>194</v>
      </c>
      <c r="G111">
        <v>31</v>
      </c>
    </row>
    <row r="112" spans="1:7" ht="12.75">
      <c r="A112" s="30">
        <v>44632</v>
      </c>
      <c r="B112" s="4">
        <v>0.17222222222222225</v>
      </c>
      <c r="C112" t="s">
        <v>187</v>
      </c>
      <c r="D112">
        <v>0.5</v>
      </c>
      <c r="E112" t="s">
        <v>193</v>
      </c>
      <c r="F112" t="s">
        <v>189</v>
      </c>
      <c r="G112">
        <v>32</v>
      </c>
    </row>
    <row r="113" spans="1:7" ht="12.75">
      <c r="A113" s="30">
        <v>44632</v>
      </c>
      <c r="B113" s="4">
        <v>0.14583333333333334</v>
      </c>
      <c r="C113" t="s">
        <v>187</v>
      </c>
      <c r="D113">
        <v>0.6</v>
      </c>
      <c r="E113" t="s">
        <v>193</v>
      </c>
      <c r="F113" t="s">
        <v>194</v>
      </c>
      <c r="G113">
        <v>32</v>
      </c>
    </row>
    <row r="114" spans="1:7" ht="12.75">
      <c r="A114" s="30">
        <v>44633</v>
      </c>
      <c r="B114" s="4">
        <v>0.0875</v>
      </c>
      <c r="C114" t="s">
        <v>187</v>
      </c>
      <c r="D114">
        <v>2</v>
      </c>
      <c r="E114" t="s">
        <v>193</v>
      </c>
      <c r="F114" t="s">
        <v>189</v>
      </c>
      <c r="G114">
        <v>33</v>
      </c>
    </row>
    <row r="115" spans="1:7" ht="12.75">
      <c r="A115" s="30">
        <v>44633</v>
      </c>
      <c r="B115" s="4">
        <v>0.5375</v>
      </c>
      <c r="C115" t="s">
        <v>187</v>
      </c>
      <c r="D115">
        <v>1.2</v>
      </c>
      <c r="E115" t="s">
        <v>193</v>
      </c>
      <c r="F115" t="s">
        <v>194</v>
      </c>
      <c r="G115">
        <v>33</v>
      </c>
    </row>
    <row r="116" spans="1:7" ht="12.75">
      <c r="A116" s="30">
        <v>44634</v>
      </c>
      <c r="B116" s="4">
        <v>0.17569444444444446</v>
      </c>
      <c r="C116" t="s">
        <v>187</v>
      </c>
      <c r="D116">
        <v>2.1</v>
      </c>
      <c r="E116" t="s">
        <v>193</v>
      </c>
      <c r="F116" t="s">
        <v>189</v>
      </c>
      <c r="G116">
        <v>34</v>
      </c>
    </row>
    <row r="117" spans="1:7" ht="12.75">
      <c r="A117" s="30">
        <v>44634</v>
      </c>
      <c r="B117" s="4">
        <v>0.11319444444444444</v>
      </c>
      <c r="C117" t="s">
        <v>187</v>
      </c>
      <c r="D117">
        <v>1.5</v>
      </c>
      <c r="E117" t="s">
        <v>193</v>
      </c>
      <c r="F117" t="s">
        <v>194</v>
      </c>
      <c r="G117">
        <v>34</v>
      </c>
    </row>
    <row r="118" spans="1:7" ht="12.75">
      <c r="A118" s="30">
        <v>44635</v>
      </c>
      <c r="B118" s="4">
        <v>0.41041666666666665</v>
      </c>
      <c r="C118" t="s">
        <v>186</v>
      </c>
      <c r="D118">
        <v>0.6</v>
      </c>
      <c r="E118" t="s">
        <v>193</v>
      </c>
      <c r="F118" t="s">
        <v>189</v>
      </c>
      <c r="G118">
        <v>35</v>
      </c>
    </row>
    <row r="119" spans="1:7" ht="12.75">
      <c r="A119" s="30">
        <v>44635</v>
      </c>
      <c r="B119" s="4">
        <v>0.4576388888888889</v>
      </c>
      <c r="C119" t="s">
        <v>186</v>
      </c>
      <c r="D119">
        <v>0.5</v>
      </c>
      <c r="E119" t="s">
        <v>193</v>
      </c>
      <c r="F119" t="s">
        <v>189</v>
      </c>
      <c r="G119">
        <v>35</v>
      </c>
    </row>
    <row r="120" spans="1:7" ht="12.75">
      <c r="A120" s="30">
        <v>44635</v>
      </c>
      <c r="B120" s="4">
        <v>0.3909722222222222</v>
      </c>
      <c r="C120" t="s">
        <v>186</v>
      </c>
      <c r="D120">
        <v>0.5</v>
      </c>
      <c r="E120" t="s">
        <v>193</v>
      </c>
      <c r="F120" t="s">
        <v>194</v>
      </c>
      <c r="G120">
        <v>35</v>
      </c>
    </row>
    <row r="121" spans="1:7" ht="12.75">
      <c r="A121" s="30">
        <v>44635</v>
      </c>
      <c r="B121" s="4">
        <v>0.44166666666666665</v>
      </c>
      <c r="C121" t="s">
        <v>186</v>
      </c>
      <c r="D121">
        <v>0.4</v>
      </c>
      <c r="E121" t="s">
        <v>193</v>
      </c>
      <c r="F121" t="s">
        <v>194</v>
      </c>
      <c r="G121">
        <v>35</v>
      </c>
    </row>
    <row r="122" spans="1:7" ht="12.75">
      <c r="A122" s="30">
        <v>44635</v>
      </c>
      <c r="B122" s="4">
        <v>0.19027777777777777</v>
      </c>
      <c r="C122" t="s">
        <v>187</v>
      </c>
      <c r="D122">
        <v>1</v>
      </c>
      <c r="E122" t="s">
        <v>193</v>
      </c>
      <c r="F122" t="s">
        <v>189</v>
      </c>
      <c r="G122">
        <v>36</v>
      </c>
    </row>
    <row r="123" spans="1:7" ht="12.75">
      <c r="A123" s="30">
        <v>44635</v>
      </c>
      <c r="B123" s="4">
        <v>0.16875</v>
      </c>
      <c r="C123" t="s">
        <v>187</v>
      </c>
      <c r="D123">
        <v>0.5</v>
      </c>
      <c r="E123" t="s">
        <v>193</v>
      </c>
      <c r="F123" t="s">
        <v>194</v>
      </c>
      <c r="G123">
        <v>36</v>
      </c>
    </row>
    <row r="124" spans="1:7" ht="12.75">
      <c r="A124" s="30">
        <v>44636</v>
      </c>
      <c r="B124" s="4">
        <v>0.3597222222222222</v>
      </c>
      <c r="C124" t="s">
        <v>186</v>
      </c>
      <c r="D124">
        <v>0.9</v>
      </c>
      <c r="E124" t="s">
        <v>193</v>
      </c>
      <c r="F124" t="s">
        <v>189</v>
      </c>
      <c r="G124">
        <v>37</v>
      </c>
    </row>
    <row r="125" spans="1:7" ht="12.75">
      <c r="A125" s="30">
        <v>44636</v>
      </c>
      <c r="B125" s="4">
        <v>0.3277777777777778</v>
      </c>
      <c r="C125" t="s">
        <v>186</v>
      </c>
      <c r="D125">
        <v>0.5</v>
      </c>
      <c r="E125" t="s">
        <v>193</v>
      </c>
      <c r="F125" t="s">
        <v>194</v>
      </c>
      <c r="G125">
        <v>37</v>
      </c>
    </row>
    <row r="126" spans="1:7" ht="12.75">
      <c r="A126" s="30">
        <v>44637</v>
      </c>
      <c r="B126" s="4">
        <v>0.04861111111111111</v>
      </c>
      <c r="C126" t="s">
        <v>187</v>
      </c>
      <c r="D126">
        <v>1.6</v>
      </c>
      <c r="E126" t="s">
        <v>193</v>
      </c>
      <c r="F126" t="s">
        <v>189</v>
      </c>
      <c r="G126">
        <v>38</v>
      </c>
    </row>
    <row r="127" spans="1:7" ht="12.75">
      <c r="A127" s="30">
        <v>44636</v>
      </c>
      <c r="B127" s="4">
        <v>0.2375</v>
      </c>
      <c r="C127" t="s">
        <v>187</v>
      </c>
      <c r="D127">
        <v>0.7</v>
      </c>
      <c r="E127" t="s">
        <v>193</v>
      </c>
      <c r="F127" t="s">
        <v>194</v>
      </c>
      <c r="G127">
        <v>38</v>
      </c>
    </row>
    <row r="128" spans="1:7" ht="12.75">
      <c r="A128" s="30">
        <v>44637</v>
      </c>
      <c r="B128" s="4">
        <v>0.18680555555555556</v>
      </c>
      <c r="C128" t="s">
        <v>187</v>
      </c>
      <c r="D128">
        <v>1</v>
      </c>
      <c r="E128" t="s">
        <v>193</v>
      </c>
      <c r="F128" t="s">
        <v>189</v>
      </c>
      <c r="G128">
        <v>39</v>
      </c>
    </row>
    <row r="129" spans="1:7" ht="12.75">
      <c r="A129" s="30">
        <v>44637</v>
      </c>
      <c r="B129" s="4">
        <v>0.12986111111111112</v>
      </c>
      <c r="C129" t="s">
        <v>187</v>
      </c>
      <c r="D129">
        <v>0.6</v>
      </c>
      <c r="E129" t="s">
        <v>193</v>
      </c>
      <c r="F129" t="s">
        <v>194</v>
      </c>
      <c r="G129">
        <v>39</v>
      </c>
    </row>
    <row r="130" spans="1:7" ht="12.75">
      <c r="A130" s="30">
        <v>44638</v>
      </c>
      <c r="B130" s="4">
        <v>0.4479166666666667</v>
      </c>
      <c r="C130" t="s">
        <v>186</v>
      </c>
      <c r="D130">
        <v>0.8</v>
      </c>
      <c r="E130" t="s">
        <v>193</v>
      </c>
      <c r="F130" t="s">
        <v>189</v>
      </c>
      <c r="G130">
        <v>40</v>
      </c>
    </row>
    <row r="131" spans="1:7" ht="12.75">
      <c r="A131" s="30">
        <v>44638</v>
      </c>
      <c r="B131" s="4">
        <v>0.5111111111111112</v>
      </c>
      <c r="C131" t="s">
        <v>187</v>
      </c>
      <c r="D131">
        <v>1.2</v>
      </c>
      <c r="E131" t="s">
        <v>193</v>
      </c>
      <c r="F131" t="s">
        <v>189</v>
      </c>
      <c r="G131">
        <v>40</v>
      </c>
    </row>
    <row r="132" spans="1:7" ht="12.75">
      <c r="A132" s="30">
        <v>44638</v>
      </c>
      <c r="B132" s="4">
        <v>0.40138888888888885</v>
      </c>
      <c r="C132" t="s">
        <v>186</v>
      </c>
      <c r="D132">
        <v>1</v>
      </c>
      <c r="E132" t="s">
        <v>193</v>
      </c>
      <c r="F132" t="s">
        <v>194</v>
      </c>
      <c r="G132">
        <v>40</v>
      </c>
    </row>
    <row r="133" spans="1:7" ht="12.75">
      <c r="A133" s="30">
        <v>44638</v>
      </c>
      <c r="B133" s="4">
        <v>0.23958333333333334</v>
      </c>
      <c r="C133" t="s">
        <v>187</v>
      </c>
      <c r="D133">
        <v>1.7</v>
      </c>
      <c r="E133" t="s">
        <v>193</v>
      </c>
      <c r="F133" t="s">
        <v>189</v>
      </c>
      <c r="G133">
        <v>41</v>
      </c>
    </row>
    <row r="134" spans="1:7" ht="12.75">
      <c r="A134" s="30">
        <v>44638</v>
      </c>
      <c r="B134" s="4">
        <v>0.12361111111111112</v>
      </c>
      <c r="C134" t="s">
        <v>187</v>
      </c>
      <c r="D134">
        <v>0.7</v>
      </c>
      <c r="E134" t="s">
        <v>193</v>
      </c>
      <c r="F134" t="s">
        <v>194</v>
      </c>
      <c r="G134">
        <v>41</v>
      </c>
    </row>
    <row r="135" spans="1:7" ht="12.75">
      <c r="A135" s="30">
        <v>44638</v>
      </c>
      <c r="B135" s="4">
        <v>0.21597222222222223</v>
      </c>
      <c r="C135" t="s">
        <v>187</v>
      </c>
      <c r="D135">
        <v>0.6</v>
      </c>
      <c r="E135" t="s">
        <v>193</v>
      </c>
      <c r="F135" t="s">
        <v>194</v>
      </c>
      <c r="G135">
        <v>41</v>
      </c>
    </row>
    <row r="136" spans="1:7" ht="12.75">
      <c r="A136" s="30">
        <v>44639</v>
      </c>
      <c r="B136" s="4">
        <v>0.48125</v>
      </c>
      <c r="C136" t="s">
        <v>186</v>
      </c>
      <c r="D136">
        <v>1.5</v>
      </c>
      <c r="E136" t="s">
        <v>193</v>
      </c>
      <c r="F136" t="s">
        <v>189</v>
      </c>
      <c r="G136">
        <v>42</v>
      </c>
    </row>
    <row r="137" spans="1:7" ht="12.75">
      <c r="A137" s="30">
        <v>44639</v>
      </c>
      <c r="B137" s="4">
        <v>0.4291666666666667</v>
      </c>
      <c r="C137" t="s">
        <v>186</v>
      </c>
      <c r="D137">
        <v>0.9</v>
      </c>
      <c r="E137" t="s">
        <v>193</v>
      </c>
      <c r="F137" t="s">
        <v>194</v>
      </c>
      <c r="G137">
        <v>42</v>
      </c>
    </row>
    <row r="138" spans="1:7" ht="12.75">
      <c r="A138" s="30">
        <v>44639</v>
      </c>
      <c r="B138" s="4">
        <v>0.15208333333333332</v>
      </c>
      <c r="C138" t="s">
        <v>187</v>
      </c>
      <c r="D138">
        <v>0.9</v>
      </c>
      <c r="E138" t="s">
        <v>193</v>
      </c>
      <c r="F138" t="s">
        <v>189</v>
      </c>
      <c r="G138">
        <v>43</v>
      </c>
    </row>
    <row r="139" spans="1:7" ht="12.75">
      <c r="A139" s="30">
        <v>44639</v>
      </c>
      <c r="B139" s="4">
        <v>0.1173611111111111</v>
      </c>
      <c r="C139" t="s">
        <v>187</v>
      </c>
      <c r="D139">
        <v>0.5</v>
      </c>
      <c r="E139" t="s">
        <v>193</v>
      </c>
      <c r="F139" t="s">
        <v>194</v>
      </c>
      <c r="G139">
        <v>43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OC103"/>
  <sheetViews>
    <sheetView tabSelected="1" workbookViewId="0" topLeftCell="A60">
      <selection activeCell="H75" sqref="H75"/>
    </sheetView>
  </sheetViews>
  <sheetFormatPr defaultColWidth="9.140625" defaultRowHeight="12.75"/>
  <cols>
    <col min="1" max="1" width="13.57421875" style="0" bestFit="1" customWidth="1"/>
    <col min="2" max="2" width="4.28125" style="19" bestFit="1" customWidth="1"/>
    <col min="3" max="3" width="6.00390625" style="0" bestFit="1" customWidth="1"/>
    <col min="4" max="4" width="70.00390625" style="0" customWidth="1"/>
    <col min="5" max="5" width="5.57421875" style="0" bestFit="1" customWidth="1"/>
    <col min="6" max="6" width="5.28125" style="0" bestFit="1" customWidth="1"/>
    <col min="7" max="7" width="10.140625" style="0" bestFit="1" customWidth="1"/>
    <col min="8" max="8" width="7.57421875" style="0" bestFit="1" customWidth="1"/>
    <col min="9" max="10" width="8.140625" style="0" bestFit="1" customWidth="1"/>
    <col min="11" max="11" width="10.28125" style="0" bestFit="1" customWidth="1"/>
    <col min="12" max="12" width="8.00390625" style="0" bestFit="1" customWidth="1"/>
    <col min="13" max="13" width="6.140625" style="0" bestFit="1" customWidth="1"/>
    <col min="14" max="14" width="10.421875" style="0" bestFit="1" customWidth="1"/>
    <col min="15" max="15" width="8.7109375" style="0" bestFit="1" customWidth="1"/>
    <col min="16" max="16" width="6.28125" style="0" bestFit="1" customWidth="1"/>
    <col min="17" max="16384" width="11.140625" style="0" customWidth="1"/>
  </cols>
  <sheetData>
    <row r="1" spans="1:17" ht="12.75">
      <c r="A1" t="s">
        <v>206</v>
      </c>
      <c r="B1" s="19" t="str">
        <f>Sections!B1</f>
        <v>Sec</v>
      </c>
      <c r="C1" t="s">
        <v>120</v>
      </c>
      <c r="D1" t="str">
        <f>Sections!C1</f>
        <v>Section title</v>
      </c>
      <c r="F1" t="str">
        <f>Sections!D1</f>
        <v>Page</v>
      </c>
      <c r="G1" t="s">
        <v>118</v>
      </c>
      <c r="H1" t="str">
        <f>Sections!E1</f>
        <v>Words</v>
      </c>
      <c r="I1" t="str">
        <f>Sections!F1</f>
        <v>Length</v>
      </c>
      <c r="J1" t="s">
        <v>205</v>
      </c>
      <c r="K1" t="str">
        <f>Sections!H1</f>
        <v>WordsCum</v>
      </c>
      <c r="L1" t="s">
        <v>180</v>
      </c>
      <c r="M1" t="str">
        <f>Sections!I1</f>
        <v>Target</v>
      </c>
      <c r="N1" t="str">
        <f>Sections!J1</f>
        <v>LengthCum</v>
      </c>
      <c r="O1" t="s">
        <v>119</v>
      </c>
      <c r="P1" t="str">
        <f>Sections!L1</f>
        <v>PLOK</v>
      </c>
      <c r="Q1" t="s">
        <v>208</v>
      </c>
    </row>
    <row r="2" spans="1:17" ht="15.75">
      <c r="A2" s="1">
        <v>44608</v>
      </c>
      <c r="B2" s="22">
        <v>1</v>
      </c>
      <c r="D2" s="3" t="s">
        <v>24</v>
      </c>
      <c r="F2">
        <v>3</v>
      </c>
      <c r="G2">
        <f>F2</f>
        <v>3</v>
      </c>
      <c r="H2" s="18">
        <v>1266</v>
      </c>
      <c r="I2" s="9">
        <v>0.005532407407407407</v>
      </c>
      <c r="J2" s="9">
        <f>I2</f>
        <v>0.005532407407407407</v>
      </c>
      <c r="K2" s="2">
        <f>H2</f>
        <v>1266</v>
      </c>
      <c r="L2" s="21">
        <f>K2/$K$95</f>
        <v>0.002665347326757687</v>
      </c>
      <c r="O2" s="5">
        <v>44610</v>
      </c>
      <c r="P2" t="s">
        <v>177</v>
      </c>
      <c r="Q2">
        <v>0</v>
      </c>
    </row>
    <row r="3" spans="1:17" ht="15.75">
      <c r="A3" s="1">
        <f>$A$2+INT(K3/Sections!$O$13)</f>
        <v>44608</v>
      </c>
      <c r="B3" s="22">
        <f>B2+1</f>
        <v>2</v>
      </c>
      <c r="D3" s="3" t="s">
        <v>25</v>
      </c>
      <c r="F3">
        <v>7</v>
      </c>
      <c r="G3">
        <f>F3-F2</f>
        <v>4</v>
      </c>
      <c r="H3" s="18">
        <v>705</v>
      </c>
      <c r="I3" s="9">
        <v>0.0030324074074074073</v>
      </c>
      <c r="J3" s="9">
        <f>J2+I3</f>
        <v>0.008564814814814813</v>
      </c>
      <c r="K3" s="2">
        <f aca="true" t="shared" si="0" ref="K3:K34">K2+H3</f>
        <v>1971</v>
      </c>
      <c r="L3" s="21">
        <f aca="true" t="shared" si="1" ref="L3:L66">K3/$K$95</f>
        <v>0.004149604724359717</v>
      </c>
      <c r="O3" s="5">
        <v>44609</v>
      </c>
      <c r="P3" t="s">
        <v>177</v>
      </c>
      <c r="Q3">
        <v>0</v>
      </c>
    </row>
    <row r="4" spans="1:17" ht="15.75">
      <c r="A4" s="1">
        <f>$A$2+INT(K4/Sections!$O$13)</f>
        <v>44609</v>
      </c>
      <c r="B4" s="22">
        <f aca="true" t="shared" si="2" ref="B4:B67">B3+1</f>
        <v>3</v>
      </c>
      <c r="D4" s="3" t="s">
        <v>26</v>
      </c>
      <c r="F4">
        <v>17</v>
      </c>
      <c r="G4">
        <f aca="true" t="shared" si="3" ref="G4:G67">F4-F3</f>
        <v>10</v>
      </c>
      <c r="H4" s="18">
        <v>5957</v>
      </c>
      <c r="I4" s="9">
        <v>0.02516203703703704</v>
      </c>
      <c r="J4" s="9">
        <f aca="true" t="shared" si="4" ref="J4:J67">J3+I4</f>
        <v>0.033726851851851855</v>
      </c>
      <c r="K4" s="2">
        <f t="shared" si="0"/>
        <v>7928</v>
      </c>
      <c r="L4" s="21">
        <f t="shared" si="1"/>
        <v>0.01669105340168637</v>
      </c>
      <c r="O4" s="5">
        <v>44625</v>
      </c>
      <c r="P4" t="s">
        <v>177</v>
      </c>
      <c r="Q4">
        <v>0</v>
      </c>
    </row>
    <row r="5" spans="1:17" ht="15.75">
      <c r="A5" s="1">
        <f>$A$2+INT(K5/Sections!$O$13)</f>
        <v>44609</v>
      </c>
      <c r="B5" s="22">
        <f t="shared" si="2"/>
        <v>4</v>
      </c>
      <c r="D5" s="3" t="s">
        <v>171</v>
      </c>
      <c r="F5">
        <v>26</v>
      </c>
      <c r="G5">
        <f t="shared" si="3"/>
        <v>9</v>
      </c>
      <c r="H5" s="18">
        <v>2609</v>
      </c>
      <c r="I5" s="9">
        <v>0.011273148148148148</v>
      </c>
      <c r="J5" s="9">
        <f t="shared" si="4"/>
        <v>0.045000000000000005</v>
      </c>
      <c r="K5" s="2">
        <f t="shared" si="0"/>
        <v>10537</v>
      </c>
      <c r="L5" s="21">
        <f t="shared" si="1"/>
        <v>0.022183858437634874</v>
      </c>
      <c r="O5" s="5">
        <v>44625</v>
      </c>
      <c r="P5" t="s">
        <v>177</v>
      </c>
      <c r="Q5">
        <v>0</v>
      </c>
    </row>
    <row r="6" spans="1:17" ht="15.75">
      <c r="A6" s="1">
        <f>$A$2+INT(K6/Sections!$O$13)</f>
        <v>44610</v>
      </c>
      <c r="B6" s="22">
        <f t="shared" si="2"/>
        <v>5</v>
      </c>
      <c r="C6" t="s">
        <v>178</v>
      </c>
      <c r="D6" s="3" t="s">
        <v>121</v>
      </c>
      <c r="E6" t="s">
        <v>112</v>
      </c>
      <c r="F6">
        <v>29</v>
      </c>
      <c r="G6">
        <f t="shared" si="3"/>
        <v>3</v>
      </c>
      <c r="H6" s="18">
        <v>5229</v>
      </c>
      <c r="I6" s="9">
        <v>0.017384259259259262</v>
      </c>
      <c r="J6" s="9">
        <f t="shared" si="4"/>
        <v>0.062384259259259264</v>
      </c>
      <c r="K6" s="2">
        <f t="shared" si="0"/>
        <v>15766</v>
      </c>
      <c r="L6" s="21">
        <f t="shared" si="1"/>
        <v>0.033192627135593754</v>
      </c>
      <c r="N6" s="20"/>
      <c r="O6" s="5">
        <v>44629</v>
      </c>
      <c r="P6" t="s">
        <v>177</v>
      </c>
      <c r="Q6">
        <v>0</v>
      </c>
    </row>
    <row r="7" spans="1:17" ht="15.75">
      <c r="A7" s="1">
        <f>$A$2+INT(K7/Sections!$O$13)</f>
        <v>44611</v>
      </c>
      <c r="B7" s="22">
        <f t="shared" si="2"/>
        <v>6</v>
      </c>
      <c r="D7" s="3" t="s">
        <v>122</v>
      </c>
      <c r="E7" t="s">
        <v>113</v>
      </c>
      <c r="F7">
        <v>37</v>
      </c>
      <c r="G7">
        <f>F7-F6</f>
        <v>8</v>
      </c>
      <c r="H7" s="18">
        <v>6854</v>
      </c>
      <c r="I7" s="9">
        <v>0.03575231481481481</v>
      </c>
      <c r="J7" s="9">
        <f t="shared" si="4"/>
        <v>0.09813657407407408</v>
      </c>
      <c r="K7" s="2">
        <f t="shared" si="0"/>
        <v>22620</v>
      </c>
      <c r="L7" s="21">
        <f t="shared" si="1"/>
        <v>0.04762255650178427</v>
      </c>
      <c r="N7" s="20"/>
      <c r="O7" s="5">
        <v>44625</v>
      </c>
      <c r="P7" t="s">
        <v>177</v>
      </c>
      <c r="Q7">
        <v>0</v>
      </c>
    </row>
    <row r="8" spans="1:17" ht="15.75">
      <c r="A8" s="1">
        <f>$A$2+INT(K8/Sections!$O$13)</f>
        <v>44612</v>
      </c>
      <c r="B8" s="22">
        <f t="shared" si="2"/>
        <v>7</v>
      </c>
      <c r="C8" t="s">
        <v>178</v>
      </c>
      <c r="D8" s="3" t="s">
        <v>123</v>
      </c>
      <c r="E8" t="s">
        <v>114</v>
      </c>
      <c r="F8">
        <v>45</v>
      </c>
      <c r="G8">
        <f>F8-F7</f>
        <v>8</v>
      </c>
      <c r="H8" s="18">
        <v>5228</v>
      </c>
      <c r="I8" s="9">
        <v>0.022534722222222223</v>
      </c>
      <c r="J8" s="9">
        <f t="shared" si="4"/>
        <v>0.1206712962962963</v>
      </c>
      <c r="K8" s="2">
        <f t="shared" si="0"/>
        <v>27848</v>
      </c>
      <c r="L8" s="21">
        <f t="shared" si="1"/>
        <v>0.05862921987010116</v>
      </c>
      <c r="N8" s="20"/>
      <c r="O8" s="5">
        <v>44626</v>
      </c>
      <c r="P8" t="s">
        <v>177</v>
      </c>
      <c r="Q8">
        <v>0</v>
      </c>
    </row>
    <row r="9" spans="1:17" ht="15.75">
      <c r="A9" s="1">
        <f>$A$2+INT(K9/Sections!$O$13)</f>
        <v>44613</v>
      </c>
      <c r="B9" s="22">
        <f t="shared" si="2"/>
        <v>8</v>
      </c>
      <c r="D9" s="3" t="s">
        <v>124</v>
      </c>
      <c r="E9" t="s">
        <v>115</v>
      </c>
      <c r="F9">
        <v>52</v>
      </c>
      <c r="G9">
        <f>F9-F8</f>
        <v>7</v>
      </c>
      <c r="H9" s="18">
        <v>5828</v>
      </c>
      <c r="I9" s="9">
        <v>0.026122685185185183</v>
      </c>
      <c r="J9" s="9">
        <f t="shared" si="4"/>
        <v>0.14679398148148148</v>
      </c>
      <c r="K9" s="2">
        <f t="shared" si="0"/>
        <v>33676</v>
      </c>
      <c r="L9" s="21">
        <f t="shared" si="1"/>
        <v>0.07089908102361127</v>
      </c>
      <c r="N9" s="20"/>
      <c r="O9" s="5">
        <v>44627</v>
      </c>
      <c r="P9" t="s">
        <v>177</v>
      </c>
      <c r="Q9">
        <v>0</v>
      </c>
    </row>
    <row r="10" spans="1:17" ht="15.75">
      <c r="A10" s="1">
        <f>$A$2+INT(K10/Sections!$O$13)</f>
        <v>44613</v>
      </c>
      <c r="B10" s="22">
        <f t="shared" si="2"/>
        <v>9</v>
      </c>
      <c r="D10" s="3" t="s">
        <v>125</v>
      </c>
      <c r="E10" t="s">
        <v>116</v>
      </c>
      <c r="F10">
        <v>59</v>
      </c>
      <c r="G10">
        <f>F10-F9</f>
        <v>7</v>
      </c>
      <c r="H10" s="18">
        <v>5232</v>
      </c>
      <c r="I10" s="9">
        <v>0.023703703703703703</v>
      </c>
      <c r="J10" s="9">
        <f t="shared" si="4"/>
        <v>0.17049768518518518</v>
      </c>
      <c r="K10" s="2">
        <f t="shared" si="0"/>
        <v>38908</v>
      </c>
      <c r="L10" s="21">
        <f t="shared" si="1"/>
        <v>0.08191416571049612</v>
      </c>
      <c r="N10" s="20"/>
      <c r="O10" s="5">
        <v>44626</v>
      </c>
      <c r="P10" t="s">
        <v>177</v>
      </c>
      <c r="Q10">
        <v>0</v>
      </c>
    </row>
    <row r="11" spans="1:13913" ht="15.75">
      <c r="A11" s="1">
        <f>$A$2+INT(K11/Sections!$O$13)</f>
        <v>44614</v>
      </c>
      <c r="B11" s="22">
        <f t="shared" si="2"/>
        <v>10</v>
      </c>
      <c r="D11" s="3" t="s">
        <v>30</v>
      </c>
      <c r="F11">
        <v>66</v>
      </c>
      <c r="G11">
        <f>F11-F10</f>
        <v>7</v>
      </c>
      <c r="H11" s="18">
        <v>4778</v>
      </c>
      <c r="I11" s="9">
        <v>0.022476851851851855</v>
      </c>
      <c r="J11" s="9">
        <f t="shared" si="4"/>
        <v>0.19297453703703704</v>
      </c>
      <c r="K11" s="2">
        <f t="shared" si="0"/>
        <v>43686</v>
      </c>
      <c r="L11" s="21">
        <f t="shared" si="1"/>
        <v>0.09197343073991811</v>
      </c>
      <c r="N11" s="20"/>
      <c r="O11" s="5">
        <v>44626</v>
      </c>
      <c r="P11" t="s">
        <v>177</v>
      </c>
      <c r="Q11">
        <v>0</v>
      </c>
    </row>
    <row r="12" spans="1:17" ht="15.75">
      <c r="A12" s="1">
        <f>$A$2+INT(K12/Sections!$O$13)</f>
        <v>44615</v>
      </c>
      <c r="B12" s="22">
        <f t="shared" si="2"/>
        <v>11</v>
      </c>
      <c r="C12" t="s">
        <v>177</v>
      </c>
      <c r="D12" s="3" t="s">
        <v>127</v>
      </c>
      <c r="E12" t="s">
        <v>112</v>
      </c>
      <c r="F12">
        <v>73</v>
      </c>
      <c r="G12">
        <f t="shared" si="3"/>
        <v>7</v>
      </c>
      <c r="H12" s="18">
        <v>5450</v>
      </c>
      <c r="I12" s="9">
        <v>0.023935185185185184</v>
      </c>
      <c r="J12" s="9">
        <f t="shared" si="4"/>
        <v>0.2169097222222222</v>
      </c>
      <c r="K12" s="2">
        <f t="shared" si="0"/>
        <v>49136</v>
      </c>
      <c r="L12" s="21">
        <f t="shared" si="1"/>
        <v>0.10344747728875649</v>
      </c>
      <c r="N12" s="20"/>
      <c r="O12" s="5">
        <v>44627</v>
      </c>
      <c r="P12" t="s">
        <v>177</v>
      </c>
      <c r="Q12">
        <v>0</v>
      </c>
    </row>
    <row r="13" spans="1:17" ht="15.75">
      <c r="A13" s="1">
        <f>$A$2+INT(K13/Sections!$O$13)</f>
        <v>44616</v>
      </c>
      <c r="B13" s="22">
        <f t="shared" si="2"/>
        <v>12</v>
      </c>
      <c r="D13" s="3" t="s">
        <v>126</v>
      </c>
      <c r="E13" t="s">
        <v>113</v>
      </c>
      <c r="F13">
        <v>80</v>
      </c>
      <c r="G13">
        <f>F13-F12</f>
        <v>7</v>
      </c>
      <c r="H13" s="18">
        <v>6164</v>
      </c>
      <c r="I13" s="9">
        <v>0.027349537037037037</v>
      </c>
      <c r="J13" s="9">
        <f t="shared" si="4"/>
        <v>0.24425925925925926</v>
      </c>
      <c r="K13" s="2">
        <f t="shared" si="0"/>
        <v>55300</v>
      </c>
      <c r="L13" s="21">
        <f t="shared" si="1"/>
        <v>0.1164247292019748</v>
      </c>
      <c r="N13" s="20"/>
      <c r="O13" s="5">
        <v>44629</v>
      </c>
      <c r="P13" t="s">
        <v>177</v>
      </c>
      <c r="Q13">
        <v>0</v>
      </c>
    </row>
    <row r="14" spans="1:17" ht="15.75">
      <c r="A14" s="1">
        <f>$A$2+INT(K14/Sections!$O$13)</f>
        <v>44617</v>
      </c>
      <c r="B14" s="22">
        <f t="shared" si="2"/>
        <v>13</v>
      </c>
      <c r="C14" t="s">
        <v>178</v>
      </c>
      <c r="D14" s="3" t="s">
        <v>32</v>
      </c>
      <c r="F14">
        <v>88</v>
      </c>
      <c r="G14">
        <f>F14-F13</f>
        <v>8</v>
      </c>
      <c r="H14" s="18">
        <v>4311</v>
      </c>
      <c r="I14" s="9">
        <v>0.018819444444444448</v>
      </c>
      <c r="J14" s="9">
        <f t="shared" si="4"/>
        <v>0.26307870370370373</v>
      </c>
      <c r="K14" s="2">
        <f t="shared" si="0"/>
        <v>59611</v>
      </c>
      <c r="L14" s="21">
        <f t="shared" si="1"/>
        <v>0.12550080528858806</v>
      </c>
      <c r="N14" s="20"/>
      <c r="O14" s="5">
        <v>44627</v>
      </c>
      <c r="P14" t="s">
        <v>177</v>
      </c>
      <c r="Q14">
        <v>0</v>
      </c>
    </row>
    <row r="15" spans="1:17" ht="15.75">
      <c r="A15" s="1">
        <f>$A$2+INT(K15/Sections!$O$13)</f>
        <v>44618</v>
      </c>
      <c r="B15" s="22">
        <f t="shared" si="2"/>
        <v>14</v>
      </c>
      <c r="C15" t="s">
        <v>178</v>
      </c>
      <c r="D15" s="3" t="s">
        <v>33</v>
      </c>
      <c r="F15">
        <v>94</v>
      </c>
      <c r="G15">
        <f t="shared" si="3"/>
        <v>6</v>
      </c>
      <c r="H15" s="18">
        <v>8059</v>
      </c>
      <c r="I15" s="9">
        <v>0.035069444444444445</v>
      </c>
      <c r="J15" s="9">
        <f t="shared" si="4"/>
        <v>0.29814814814814816</v>
      </c>
      <c r="K15" s="2">
        <f t="shared" si="0"/>
        <v>67670</v>
      </c>
      <c r="L15" s="21">
        <f t="shared" si="1"/>
        <v>0.14246765687337495</v>
      </c>
      <c r="N15" s="20"/>
      <c r="O15" s="5">
        <v>44627</v>
      </c>
      <c r="P15" t="s">
        <v>177</v>
      </c>
      <c r="Q15">
        <v>0</v>
      </c>
    </row>
    <row r="16" spans="1:17" ht="15.75">
      <c r="A16" s="1">
        <f>$A$2+INT(K16/Sections!$O$13)</f>
        <v>44619</v>
      </c>
      <c r="B16" s="23">
        <f t="shared" si="2"/>
        <v>15</v>
      </c>
      <c r="D16" s="3" t="s">
        <v>128</v>
      </c>
      <c r="E16" t="s">
        <v>112</v>
      </c>
      <c r="F16">
        <v>105</v>
      </c>
      <c r="G16">
        <f t="shared" si="3"/>
        <v>11</v>
      </c>
      <c r="H16" s="18">
        <v>6470</v>
      </c>
      <c r="I16" s="9">
        <v>0.02074074074074074</v>
      </c>
      <c r="J16" s="9">
        <f t="shared" si="4"/>
        <v>0.3188888888888889</v>
      </c>
      <c r="K16" s="2">
        <f t="shared" si="0"/>
        <v>74140</v>
      </c>
      <c r="L16" s="21">
        <f t="shared" si="1"/>
        <v>0.1560891396570418</v>
      </c>
      <c r="N16" s="20"/>
      <c r="O16" s="5">
        <v>44627</v>
      </c>
      <c r="P16" t="s">
        <v>177</v>
      </c>
      <c r="Q16">
        <v>0</v>
      </c>
    </row>
    <row r="17" spans="1:17" ht="15.75">
      <c r="A17" s="1">
        <f>$A$2+INT(K17/Sections!$O$13)</f>
        <v>44620</v>
      </c>
      <c r="B17" s="23">
        <f t="shared" si="2"/>
        <v>16</v>
      </c>
      <c r="C17" t="s">
        <v>178</v>
      </c>
      <c r="D17" s="3" t="s">
        <v>129</v>
      </c>
      <c r="E17" t="s">
        <v>113</v>
      </c>
      <c r="F17">
        <v>113</v>
      </c>
      <c r="G17">
        <f t="shared" si="3"/>
        <v>8</v>
      </c>
      <c r="H17" s="18">
        <v>5596</v>
      </c>
      <c r="I17" s="9">
        <v>0.02821759259259259</v>
      </c>
      <c r="J17" s="9">
        <f t="shared" si="4"/>
        <v>0.3471064814814815</v>
      </c>
      <c r="K17" s="2">
        <f t="shared" si="0"/>
        <v>79736</v>
      </c>
      <c r="L17" s="21">
        <f t="shared" si="1"/>
        <v>0.16787056433361053</v>
      </c>
      <c r="N17" s="20"/>
      <c r="O17" s="5">
        <v>44627</v>
      </c>
      <c r="P17" t="s">
        <v>177</v>
      </c>
      <c r="Q17">
        <v>0</v>
      </c>
    </row>
    <row r="18" spans="1:17" ht="15.75">
      <c r="A18" s="1">
        <f>$A$2+INT(K18/Sections!$O$13)</f>
        <v>44620</v>
      </c>
      <c r="B18" s="23">
        <f t="shared" si="2"/>
        <v>17</v>
      </c>
      <c r="C18" t="s">
        <v>178</v>
      </c>
      <c r="D18" s="3" t="s">
        <v>170</v>
      </c>
      <c r="F18">
        <v>121</v>
      </c>
      <c r="G18">
        <f t="shared" si="3"/>
        <v>8</v>
      </c>
      <c r="H18" s="18">
        <v>3886</v>
      </c>
      <c r="I18" s="9">
        <v>0.017534722222222222</v>
      </c>
      <c r="J18" s="9">
        <f t="shared" si="4"/>
        <v>0.36464120370370373</v>
      </c>
      <c r="K18" s="2">
        <f t="shared" si="0"/>
        <v>83622</v>
      </c>
      <c r="L18" s="21">
        <f t="shared" si="1"/>
        <v>0.1760518753223786</v>
      </c>
      <c r="N18" s="20"/>
      <c r="O18" s="5">
        <v>44628</v>
      </c>
      <c r="P18" t="s">
        <v>177</v>
      </c>
      <c r="Q18">
        <v>0</v>
      </c>
    </row>
    <row r="19" spans="1:17" ht="15.75">
      <c r="A19" s="1">
        <f>$A$2+INT(K19/Sections!$O$13)</f>
        <v>44621</v>
      </c>
      <c r="B19" s="23">
        <f t="shared" si="2"/>
        <v>18</v>
      </c>
      <c r="D19" s="3" t="s">
        <v>130</v>
      </c>
      <c r="E19" t="s">
        <v>112</v>
      </c>
      <c r="F19">
        <v>126</v>
      </c>
      <c r="G19">
        <f t="shared" si="3"/>
        <v>5</v>
      </c>
      <c r="H19" s="18">
        <v>4509</v>
      </c>
      <c r="I19" s="9">
        <v>0.023530092592592592</v>
      </c>
      <c r="J19" s="9">
        <f t="shared" si="4"/>
        <v>0.3881712962962963</v>
      </c>
      <c r="K19" s="2">
        <f t="shared" si="0"/>
        <v>88131</v>
      </c>
      <c r="L19" s="21">
        <f t="shared" si="1"/>
        <v>0.18554480667810563</v>
      </c>
      <c r="N19" s="20"/>
      <c r="O19" s="5">
        <v>44628</v>
      </c>
      <c r="P19" t="s">
        <v>177</v>
      </c>
      <c r="Q19">
        <v>0</v>
      </c>
    </row>
    <row r="20" spans="1:17" ht="15.75">
      <c r="A20" s="1">
        <f>$A$2+INT(K20/Sections!$O$13)</f>
        <v>44622</v>
      </c>
      <c r="B20" s="23">
        <f t="shared" si="2"/>
        <v>19</v>
      </c>
      <c r="D20" s="3" t="s">
        <v>131</v>
      </c>
      <c r="E20" t="s">
        <v>113</v>
      </c>
      <c r="F20">
        <v>132</v>
      </c>
      <c r="G20">
        <f t="shared" si="3"/>
        <v>6</v>
      </c>
      <c r="H20" s="18">
        <v>4949</v>
      </c>
      <c r="I20" s="9">
        <v>0.02181712962962963</v>
      </c>
      <c r="J20" s="9">
        <f t="shared" si="4"/>
        <v>0.40998842592592594</v>
      </c>
      <c r="K20" s="2">
        <f t="shared" si="0"/>
        <v>93080</v>
      </c>
      <c r="L20" s="21">
        <f t="shared" si="1"/>
        <v>0.19596408307630767</v>
      </c>
      <c r="N20" s="20"/>
      <c r="O20" s="5">
        <v>44628</v>
      </c>
      <c r="P20" t="s">
        <v>177</v>
      </c>
      <c r="Q20">
        <v>0</v>
      </c>
    </row>
    <row r="21" spans="1:17" ht="15.75">
      <c r="A21" s="1">
        <f>$A$2+INT(K21/Sections!$O$13)</f>
        <v>44623</v>
      </c>
      <c r="B21" s="23">
        <f t="shared" si="2"/>
        <v>20</v>
      </c>
      <c r="D21" s="3" t="s">
        <v>132</v>
      </c>
      <c r="E21" t="s">
        <v>112</v>
      </c>
      <c r="F21">
        <v>139</v>
      </c>
      <c r="G21">
        <f t="shared" si="3"/>
        <v>7</v>
      </c>
      <c r="H21" s="18">
        <v>6836</v>
      </c>
      <c r="I21" s="9">
        <v>0.02951388888888889</v>
      </c>
      <c r="J21" s="9">
        <f t="shared" si="4"/>
        <v>0.43950231481481483</v>
      </c>
      <c r="K21" s="2">
        <f t="shared" si="0"/>
        <v>99916</v>
      </c>
      <c r="L21" s="21">
        <f t="shared" si="1"/>
        <v>0.2103561165089424</v>
      </c>
      <c r="N21" s="20"/>
      <c r="O21" s="5">
        <v>44622</v>
      </c>
      <c r="P21" t="s">
        <v>177</v>
      </c>
      <c r="Q21">
        <v>0</v>
      </c>
    </row>
    <row r="22" spans="1:17" ht="15.75">
      <c r="A22" s="1">
        <f>$A$2+INT(K22/Sections!$O$13)</f>
        <v>44624</v>
      </c>
      <c r="B22" s="23">
        <f t="shared" si="2"/>
        <v>21</v>
      </c>
      <c r="D22" s="3" t="s">
        <v>133</v>
      </c>
      <c r="E22" t="s">
        <v>113</v>
      </c>
      <c r="F22">
        <v>148</v>
      </c>
      <c r="G22">
        <f t="shared" si="3"/>
        <v>9</v>
      </c>
      <c r="H22" s="18">
        <v>7466</v>
      </c>
      <c r="I22" s="9">
        <v>0.03229166666666667</v>
      </c>
      <c r="J22" s="9">
        <f t="shared" si="4"/>
        <v>0.4717939814814815</v>
      </c>
      <c r="K22" s="2">
        <f t="shared" si="0"/>
        <v>107382</v>
      </c>
      <c r="L22" s="21">
        <f t="shared" si="1"/>
        <v>0.22607450761602998</v>
      </c>
      <c r="N22" s="20"/>
      <c r="O22" s="5">
        <v>44622</v>
      </c>
      <c r="P22" t="s">
        <v>177</v>
      </c>
      <c r="Q22">
        <v>0</v>
      </c>
    </row>
    <row r="23" spans="1:17" ht="15.75">
      <c r="A23" s="1">
        <f>$A$2+INT(K23/Sections!$O$13)</f>
        <v>44625</v>
      </c>
      <c r="B23" s="23">
        <f t="shared" si="2"/>
        <v>22</v>
      </c>
      <c r="D23" s="3" t="s">
        <v>38</v>
      </c>
      <c r="F23">
        <v>158</v>
      </c>
      <c r="G23">
        <f t="shared" si="3"/>
        <v>10</v>
      </c>
      <c r="H23" s="18">
        <v>6926</v>
      </c>
      <c r="I23" s="9">
        <v>0.03025462962962963</v>
      </c>
      <c r="J23" s="9">
        <f t="shared" si="4"/>
        <v>0.5020486111111111</v>
      </c>
      <c r="K23" s="2">
        <f t="shared" si="0"/>
        <v>114308</v>
      </c>
      <c r="L23" s="21">
        <f t="shared" si="1"/>
        <v>0.24065602071644368</v>
      </c>
      <c r="N23" s="20"/>
      <c r="O23" s="5">
        <v>44622</v>
      </c>
      <c r="P23" t="s">
        <v>177</v>
      </c>
      <c r="Q23">
        <v>0</v>
      </c>
    </row>
    <row r="24" spans="1:19" ht="15.75">
      <c r="A24" s="24">
        <f>$A$2+INT(K24/Sections!$O$13)</f>
        <v>44626</v>
      </c>
      <c r="B24" s="25">
        <f t="shared" si="2"/>
        <v>23</v>
      </c>
      <c r="C24" s="26"/>
      <c r="D24" s="27" t="s">
        <v>134</v>
      </c>
      <c r="E24" s="26" t="s">
        <v>112</v>
      </c>
      <c r="F24" s="26">
        <v>168</v>
      </c>
      <c r="G24">
        <f t="shared" si="3"/>
        <v>10</v>
      </c>
      <c r="H24" s="18">
        <v>7013</v>
      </c>
      <c r="I24" s="9">
        <v>0.030173611111111113</v>
      </c>
      <c r="J24" s="9">
        <f t="shared" si="4"/>
        <v>0.5322222222222223</v>
      </c>
      <c r="K24" s="28">
        <f t="shared" si="0"/>
        <v>121321</v>
      </c>
      <c r="L24" s="29">
        <f t="shared" si="1"/>
        <v>0.2554206974957104</v>
      </c>
      <c r="N24" s="20"/>
      <c r="O24" s="5">
        <v>44628</v>
      </c>
      <c r="P24" t="s">
        <v>177</v>
      </c>
      <c r="Q24">
        <v>0</v>
      </c>
      <c r="S24" s="18"/>
    </row>
    <row r="25" spans="1:19" ht="15.75">
      <c r="A25" s="1">
        <f>$A$2+INT(K25/Sections!$O$13)</f>
        <v>44627</v>
      </c>
      <c r="B25" s="23">
        <f t="shared" si="2"/>
        <v>24</v>
      </c>
      <c r="D25" s="3" t="s">
        <v>135</v>
      </c>
      <c r="E25" t="s">
        <v>113</v>
      </c>
      <c r="F25">
        <v>177</v>
      </c>
      <c r="G25">
        <f t="shared" si="3"/>
        <v>9</v>
      </c>
      <c r="H25" s="18">
        <v>8099</v>
      </c>
      <c r="I25" s="9">
        <v>0.03480324074074074</v>
      </c>
      <c r="J25" s="9">
        <f t="shared" si="4"/>
        <v>0.567025462962963</v>
      </c>
      <c r="K25" s="2">
        <f t="shared" si="0"/>
        <v>129420</v>
      </c>
      <c r="L25" s="21">
        <f t="shared" si="1"/>
        <v>0.2724717622661768</v>
      </c>
      <c r="N25" s="20"/>
      <c r="O25" s="5">
        <v>44629</v>
      </c>
      <c r="P25" t="s">
        <v>177</v>
      </c>
      <c r="Q25">
        <v>0</v>
      </c>
      <c r="S25" s="18"/>
    </row>
    <row r="26" spans="1:19" ht="15.75">
      <c r="A26" s="1">
        <f>$A$2+INT(K26/Sections!$O$13)</f>
        <v>44628</v>
      </c>
      <c r="B26" s="23">
        <f t="shared" si="2"/>
        <v>25</v>
      </c>
      <c r="D26" s="3" t="s">
        <v>40</v>
      </c>
      <c r="F26">
        <v>187</v>
      </c>
      <c r="G26">
        <f t="shared" si="3"/>
        <v>10</v>
      </c>
      <c r="H26" s="18">
        <v>4841</v>
      </c>
      <c r="I26" s="9">
        <v>0.022581018518518518</v>
      </c>
      <c r="J26" s="9">
        <f t="shared" si="4"/>
        <v>0.5896064814814815</v>
      </c>
      <c r="K26" s="2">
        <f t="shared" si="0"/>
        <v>134261</v>
      </c>
      <c r="L26" s="21">
        <f t="shared" si="1"/>
        <v>0.2826636630630441</v>
      </c>
      <c r="N26" s="20"/>
      <c r="O26" s="5">
        <v>44629</v>
      </c>
      <c r="P26" t="s">
        <v>177</v>
      </c>
      <c r="Q26">
        <v>0</v>
      </c>
      <c r="S26" s="18"/>
    </row>
    <row r="27" spans="1:19" ht="15.75">
      <c r="A27" s="1">
        <f>$A$2+INT(K27/Sections!$O$13)</f>
        <v>44629</v>
      </c>
      <c r="B27" s="23">
        <f t="shared" si="2"/>
        <v>26</v>
      </c>
      <c r="D27" s="3" t="s">
        <v>136</v>
      </c>
      <c r="E27" t="s">
        <v>112</v>
      </c>
      <c r="F27">
        <v>193</v>
      </c>
      <c r="G27">
        <f t="shared" si="3"/>
        <v>6</v>
      </c>
      <c r="H27" s="18">
        <v>5835</v>
      </c>
      <c r="I27" s="9">
        <v>0.028530092592592593</v>
      </c>
      <c r="J27" s="9">
        <f t="shared" si="4"/>
        <v>0.6181365740740741</v>
      </c>
      <c r="K27" s="2">
        <f t="shared" si="0"/>
        <v>140096</v>
      </c>
      <c r="L27" s="21">
        <f t="shared" si="1"/>
        <v>0.2949482615240481</v>
      </c>
      <c r="N27" s="20"/>
      <c r="O27" s="5">
        <v>44629</v>
      </c>
      <c r="P27" t="s">
        <v>177</v>
      </c>
      <c r="Q27">
        <v>0</v>
      </c>
      <c r="S27" s="6"/>
    </row>
    <row r="28" spans="1:17" ht="15.75">
      <c r="A28" s="1">
        <f>$A$2+INT(K28/Sections!$O$13)</f>
        <v>44629</v>
      </c>
      <c r="B28" s="23">
        <f t="shared" si="2"/>
        <v>27</v>
      </c>
      <c r="D28" s="3" t="s">
        <v>137</v>
      </c>
      <c r="E28" t="s">
        <v>113</v>
      </c>
      <c r="F28">
        <v>200</v>
      </c>
      <c r="G28">
        <f t="shared" si="3"/>
        <v>7</v>
      </c>
      <c r="H28" s="18">
        <v>4204</v>
      </c>
      <c r="I28" s="9">
        <v>0.017291666666666667</v>
      </c>
      <c r="J28" s="9">
        <f t="shared" si="4"/>
        <v>0.6354282407407408</v>
      </c>
      <c r="K28" s="2">
        <f t="shared" si="0"/>
        <v>144300</v>
      </c>
      <c r="L28" s="21">
        <f t="shared" si="1"/>
        <v>0.3037990673389686</v>
      </c>
      <c r="N28" s="20"/>
      <c r="O28" s="5">
        <v>44630</v>
      </c>
      <c r="P28" t="s">
        <v>177</v>
      </c>
      <c r="Q28">
        <v>0</v>
      </c>
    </row>
    <row r="29" spans="1:17" ht="15.75">
      <c r="A29" s="1">
        <f>$A$2+INT(K29/Sections!$O$13)</f>
        <v>44630</v>
      </c>
      <c r="B29" s="23">
        <f t="shared" si="2"/>
        <v>28</v>
      </c>
      <c r="D29" s="3" t="s">
        <v>138</v>
      </c>
      <c r="F29">
        <v>207</v>
      </c>
      <c r="G29">
        <f t="shared" si="3"/>
        <v>7</v>
      </c>
      <c r="H29" s="18">
        <v>2666</v>
      </c>
      <c r="I29" s="9">
        <v>0.011875</v>
      </c>
      <c r="J29" s="9">
        <f t="shared" si="4"/>
        <v>0.6473032407407407</v>
      </c>
      <c r="K29" s="2">
        <f t="shared" si="0"/>
        <v>146966</v>
      </c>
      <c r="L29" s="21">
        <f t="shared" si="1"/>
        <v>0.30941187616451044</v>
      </c>
      <c r="N29" s="20"/>
      <c r="O29" s="5">
        <v>44631</v>
      </c>
      <c r="P29" t="s">
        <v>177</v>
      </c>
      <c r="Q29">
        <v>0</v>
      </c>
    </row>
    <row r="30" spans="1:17" ht="15.75">
      <c r="A30" s="1">
        <f>$A$2+INT(K30/Sections!$O$13)</f>
        <v>44630</v>
      </c>
      <c r="B30" s="23">
        <f t="shared" si="2"/>
        <v>29</v>
      </c>
      <c r="D30" s="3" t="s">
        <v>139</v>
      </c>
      <c r="E30" t="s">
        <v>112</v>
      </c>
      <c r="F30">
        <v>210</v>
      </c>
      <c r="G30">
        <f t="shared" si="3"/>
        <v>3</v>
      </c>
      <c r="H30" s="18">
        <v>4201</v>
      </c>
      <c r="I30" s="9">
        <v>0.013784722222222224</v>
      </c>
      <c r="J30" s="9">
        <f t="shared" si="4"/>
        <v>0.661087962962963</v>
      </c>
      <c r="K30" s="2">
        <f t="shared" si="0"/>
        <v>151167</v>
      </c>
      <c r="L30" s="21">
        <f t="shared" si="1"/>
        <v>0.31825636599050494</v>
      </c>
      <c r="N30" s="20"/>
      <c r="O30" s="5">
        <v>44631</v>
      </c>
      <c r="P30" t="s">
        <v>177</v>
      </c>
      <c r="Q30">
        <v>0</v>
      </c>
    </row>
    <row r="31" spans="1:17" ht="15.75">
      <c r="A31" s="1">
        <f>$A$2+INT(K31/Sections!$O$13)</f>
        <v>44631</v>
      </c>
      <c r="B31" s="23">
        <f t="shared" si="2"/>
        <v>30</v>
      </c>
      <c r="D31" s="3" t="s">
        <v>140</v>
      </c>
      <c r="E31" t="s">
        <v>113</v>
      </c>
      <c r="F31">
        <v>216</v>
      </c>
      <c r="G31">
        <f t="shared" si="3"/>
        <v>6</v>
      </c>
      <c r="H31" s="18">
        <v>5365</v>
      </c>
      <c r="I31" s="9">
        <v>0.028865740740740744</v>
      </c>
      <c r="J31" s="9">
        <f t="shared" si="4"/>
        <v>0.6899537037037038</v>
      </c>
      <c r="K31" s="2">
        <f t="shared" si="0"/>
        <v>156532</v>
      </c>
      <c r="L31" s="21">
        <f t="shared" si="1"/>
        <v>0.3295514595197743</v>
      </c>
      <c r="N31" s="20"/>
      <c r="O31" s="5">
        <v>44631</v>
      </c>
      <c r="P31" t="s">
        <v>177</v>
      </c>
      <c r="Q31">
        <v>0</v>
      </c>
    </row>
    <row r="32" spans="1:17" ht="15.75">
      <c r="A32" s="1">
        <f>$A$2+INT(K32/Sections!$O$13)</f>
        <v>44632</v>
      </c>
      <c r="B32" s="23">
        <f t="shared" si="2"/>
        <v>31</v>
      </c>
      <c r="D32" s="3" t="s">
        <v>44</v>
      </c>
      <c r="F32">
        <v>223</v>
      </c>
      <c r="G32">
        <f t="shared" si="3"/>
        <v>7</v>
      </c>
      <c r="H32" s="18">
        <v>4444</v>
      </c>
      <c r="I32" s="9">
        <v>0.01972222222222222</v>
      </c>
      <c r="J32" s="9">
        <f t="shared" si="4"/>
        <v>0.709675925925926</v>
      </c>
      <c r="K32" s="2">
        <f t="shared" si="0"/>
        <v>160976</v>
      </c>
      <c r="L32" s="21">
        <f t="shared" si="1"/>
        <v>0.3389075444487721</v>
      </c>
      <c r="N32" s="20"/>
      <c r="O32" s="5">
        <v>44632</v>
      </c>
      <c r="P32" t="s">
        <v>177</v>
      </c>
      <c r="Q32">
        <v>0</v>
      </c>
    </row>
    <row r="33" spans="1:17" ht="15.75">
      <c r="A33" s="1">
        <f>$A$2+INT(K33/Sections!$O$13)</f>
        <v>44632</v>
      </c>
      <c r="B33" s="23">
        <f t="shared" si="2"/>
        <v>32</v>
      </c>
      <c r="D33" s="3" t="s">
        <v>45</v>
      </c>
      <c r="F33">
        <v>229</v>
      </c>
      <c r="G33">
        <f t="shared" si="3"/>
        <v>6</v>
      </c>
      <c r="H33" s="18">
        <v>3772</v>
      </c>
      <c r="I33" s="9">
        <v>0.017546296296296296</v>
      </c>
      <c r="J33" s="9">
        <f t="shared" si="4"/>
        <v>0.7272222222222223</v>
      </c>
      <c r="K33" s="2">
        <f t="shared" si="0"/>
        <v>164748</v>
      </c>
      <c r="L33" s="21">
        <f t="shared" si="1"/>
        <v>0.3468488478583534</v>
      </c>
      <c r="N33" s="20"/>
      <c r="O33" s="5">
        <v>44632</v>
      </c>
      <c r="P33" t="s">
        <v>177</v>
      </c>
      <c r="Q33">
        <v>0</v>
      </c>
    </row>
    <row r="34" spans="1:17" ht="15.75">
      <c r="A34" s="1">
        <f>$A$2+INT(K34/Sections!$O$13)</f>
        <v>44634</v>
      </c>
      <c r="B34" s="23">
        <f t="shared" si="2"/>
        <v>33</v>
      </c>
      <c r="D34" s="3" t="s">
        <v>142</v>
      </c>
      <c r="E34" t="s">
        <v>114</v>
      </c>
      <c r="F34">
        <v>234</v>
      </c>
      <c r="G34">
        <f t="shared" si="3"/>
        <v>5</v>
      </c>
      <c r="H34" s="18">
        <v>8319</v>
      </c>
      <c r="I34" s="9">
        <v>0.036875</v>
      </c>
      <c r="J34" s="9">
        <f t="shared" si="4"/>
        <v>0.7640972222222223</v>
      </c>
      <c r="K34" s="2">
        <f t="shared" si="0"/>
        <v>173067</v>
      </c>
      <c r="L34" s="21">
        <f t="shared" si="1"/>
        <v>0.3643630851500574</v>
      </c>
      <c r="N34" s="20"/>
      <c r="O34" s="5">
        <v>44633</v>
      </c>
      <c r="P34" t="s">
        <v>177</v>
      </c>
      <c r="Q34">
        <v>0</v>
      </c>
    </row>
    <row r="35" spans="1:17" ht="15.75">
      <c r="A35" s="1">
        <f>$A$2+INT(K35/Sections!$O$13)</f>
        <v>44635</v>
      </c>
      <c r="B35" s="23">
        <f t="shared" si="2"/>
        <v>34</v>
      </c>
      <c r="D35" s="3" t="s">
        <v>141</v>
      </c>
      <c r="E35" t="s">
        <v>115</v>
      </c>
      <c r="F35">
        <v>245</v>
      </c>
      <c r="G35">
        <f t="shared" si="3"/>
        <v>11</v>
      </c>
      <c r="H35" s="18">
        <v>8367</v>
      </c>
      <c r="I35" s="9">
        <v>0.03868055555555556</v>
      </c>
      <c r="J35" s="9">
        <f t="shared" si="4"/>
        <v>0.8027777777777779</v>
      </c>
      <c r="K35" s="2">
        <f aca="true" t="shared" si="5" ref="K35:K66">K34+H35</f>
        <v>181434</v>
      </c>
      <c r="L35" s="21">
        <f t="shared" si="1"/>
        <v>0.38197837826457676</v>
      </c>
      <c r="N35" s="20"/>
      <c r="O35" s="5">
        <v>44634</v>
      </c>
      <c r="P35" t="s">
        <v>179</v>
      </c>
      <c r="Q35">
        <v>0</v>
      </c>
    </row>
    <row r="36" spans="1:17" ht="15.75">
      <c r="A36" s="1">
        <f>$A$2+INT(K36/Sections!$O$13)</f>
        <v>44636</v>
      </c>
      <c r="B36" s="23">
        <f t="shared" si="2"/>
        <v>35</v>
      </c>
      <c r="C36" t="s">
        <v>177</v>
      </c>
      <c r="D36" s="3" t="s">
        <v>143</v>
      </c>
      <c r="E36" t="s">
        <v>116</v>
      </c>
      <c r="F36">
        <v>256</v>
      </c>
      <c r="G36">
        <f t="shared" si="3"/>
        <v>11</v>
      </c>
      <c r="H36" s="18">
        <v>9148</v>
      </c>
      <c r="I36" s="9">
        <v>0.04209490740740741</v>
      </c>
      <c r="J36" s="9">
        <f t="shared" si="4"/>
        <v>0.8448726851851853</v>
      </c>
      <c r="K36" s="2">
        <f t="shared" si="5"/>
        <v>190582</v>
      </c>
      <c r="L36" s="21">
        <f t="shared" si="1"/>
        <v>0.40123793382948936</v>
      </c>
      <c r="N36" s="20"/>
      <c r="O36" s="5">
        <v>44646</v>
      </c>
      <c r="P36" t="s">
        <v>179</v>
      </c>
      <c r="Q36">
        <v>0</v>
      </c>
    </row>
    <row r="37" spans="1:17" ht="15.75">
      <c r="A37" s="1">
        <f>$A$2+INT(K37/Sections!$O$13)</f>
        <v>44637</v>
      </c>
      <c r="B37" s="23">
        <f t="shared" si="2"/>
        <v>36</v>
      </c>
      <c r="D37" s="3" t="s">
        <v>47</v>
      </c>
      <c r="F37">
        <v>266</v>
      </c>
      <c r="G37">
        <f t="shared" si="3"/>
        <v>10</v>
      </c>
      <c r="H37" s="18">
        <v>4177</v>
      </c>
      <c r="I37" s="9">
        <v>0.018877314814814816</v>
      </c>
      <c r="J37" s="9">
        <f t="shared" si="4"/>
        <v>0.8637500000000001</v>
      </c>
      <c r="K37" s="2">
        <f t="shared" si="5"/>
        <v>194759</v>
      </c>
      <c r="L37" s="21">
        <f t="shared" si="1"/>
        <v>0.4100318957440761</v>
      </c>
      <c r="N37" s="20"/>
      <c r="O37" s="5">
        <v>44635</v>
      </c>
      <c r="P37" t="s">
        <v>179</v>
      </c>
      <c r="Q37">
        <v>0</v>
      </c>
    </row>
    <row r="38" spans="1:17" ht="15.75">
      <c r="A38" s="1">
        <f>$A$2+INT(K38/Sections!$O$13)</f>
        <v>44638</v>
      </c>
      <c r="B38" s="23">
        <f t="shared" si="2"/>
        <v>37</v>
      </c>
      <c r="D38" s="3" t="s">
        <v>48</v>
      </c>
      <c r="F38">
        <v>272</v>
      </c>
      <c r="G38">
        <f t="shared" si="3"/>
        <v>6</v>
      </c>
      <c r="H38" s="18">
        <v>4335</v>
      </c>
      <c r="I38" s="9">
        <v>0.01951388888888889</v>
      </c>
      <c r="J38" s="9">
        <f t="shared" si="4"/>
        <v>0.8832638888888891</v>
      </c>
      <c r="K38" s="2">
        <f t="shared" si="5"/>
        <v>199094</v>
      </c>
      <c r="L38" s="21">
        <f t="shared" si="1"/>
        <v>0.4191584997420971</v>
      </c>
      <c r="N38" s="20"/>
      <c r="O38" s="5">
        <v>44636</v>
      </c>
      <c r="P38" t="s">
        <v>179</v>
      </c>
      <c r="Q38">
        <v>0</v>
      </c>
    </row>
    <row r="39" spans="1:17" ht="15.75">
      <c r="A39" s="1">
        <f>$A$2+INT(K39/Sections!$O$13)</f>
        <v>44638</v>
      </c>
      <c r="B39" s="23">
        <f t="shared" si="2"/>
        <v>38</v>
      </c>
      <c r="D39" s="3" t="s">
        <v>144</v>
      </c>
      <c r="E39" t="s">
        <v>112</v>
      </c>
      <c r="F39">
        <v>278</v>
      </c>
      <c r="G39">
        <f t="shared" si="3"/>
        <v>6</v>
      </c>
      <c r="H39" s="18">
        <v>4753</v>
      </c>
      <c r="I39" s="9">
        <v>0.02327546296296296</v>
      </c>
      <c r="J39" s="9">
        <f t="shared" si="4"/>
        <v>0.9065393518518521</v>
      </c>
      <c r="K39" s="2">
        <f t="shared" si="5"/>
        <v>203847</v>
      </c>
      <c r="L39" s="21">
        <f t="shared" si="1"/>
        <v>0.42916513153046937</v>
      </c>
      <c r="N39" s="20"/>
      <c r="O39" s="5">
        <v>44639</v>
      </c>
      <c r="P39" t="s">
        <v>179</v>
      </c>
      <c r="Q39">
        <v>0</v>
      </c>
    </row>
    <row r="40" spans="1:17" ht="15.75">
      <c r="A40" s="1">
        <f>$A$2+INT(K40/Sections!$O$13)</f>
        <v>44639</v>
      </c>
      <c r="B40" s="23">
        <f t="shared" si="2"/>
        <v>39</v>
      </c>
      <c r="D40" s="3" t="s">
        <v>145</v>
      </c>
      <c r="E40" t="s">
        <v>113</v>
      </c>
      <c r="F40">
        <v>285</v>
      </c>
      <c r="G40">
        <f t="shared" si="3"/>
        <v>7</v>
      </c>
      <c r="H40" s="18">
        <v>5353</v>
      </c>
      <c r="I40" s="9">
        <v>0.024479166666666666</v>
      </c>
      <c r="J40" s="9">
        <f t="shared" si="4"/>
        <v>0.9310185185185188</v>
      </c>
      <c r="K40" s="2">
        <f t="shared" si="5"/>
        <v>209200</v>
      </c>
      <c r="L40" s="21">
        <f t="shared" si="1"/>
        <v>0.44043496110403485</v>
      </c>
      <c r="N40" s="20"/>
      <c r="O40" s="5">
        <v>44639</v>
      </c>
      <c r="P40" t="s">
        <v>179</v>
      </c>
      <c r="Q40">
        <v>0</v>
      </c>
    </row>
    <row r="41" spans="1:17" ht="15.75">
      <c r="A41" s="1">
        <f>$A$2+INT(K41/Sections!$O$13)</f>
        <v>44640</v>
      </c>
      <c r="B41" s="23">
        <f t="shared" si="2"/>
        <v>40</v>
      </c>
      <c r="D41" s="3" t="s">
        <v>146</v>
      </c>
      <c r="E41" t="s">
        <v>112</v>
      </c>
      <c r="F41">
        <v>292</v>
      </c>
      <c r="G41">
        <f t="shared" si="3"/>
        <v>7</v>
      </c>
      <c r="H41" s="18">
        <v>6935</v>
      </c>
      <c r="I41" s="9">
        <v>0.03158564814814815</v>
      </c>
      <c r="J41" s="9">
        <f t="shared" si="4"/>
        <v>0.9626041666666669</v>
      </c>
      <c r="K41" s="2">
        <f t="shared" si="5"/>
        <v>216135</v>
      </c>
      <c r="L41" s="21">
        <f t="shared" si="1"/>
        <v>0.45503542217122644</v>
      </c>
      <c r="N41" s="20"/>
      <c r="O41" s="5">
        <v>44639</v>
      </c>
      <c r="P41" t="s">
        <v>179</v>
      </c>
      <c r="Q41">
        <v>0</v>
      </c>
    </row>
    <row r="42" spans="1:17" ht="15.75">
      <c r="A42" s="1">
        <f>$A$2+INT(K42/Sections!$O$13)</f>
        <v>44641</v>
      </c>
      <c r="B42" s="23">
        <f t="shared" si="2"/>
        <v>41</v>
      </c>
      <c r="D42" s="3" t="s">
        <v>147</v>
      </c>
      <c r="E42" t="s">
        <v>113</v>
      </c>
      <c r="F42">
        <v>301</v>
      </c>
      <c r="G42">
        <f t="shared" si="3"/>
        <v>9</v>
      </c>
      <c r="H42" s="18">
        <v>6892</v>
      </c>
      <c r="I42" s="9">
        <v>0.03090277777777778</v>
      </c>
      <c r="J42" s="9">
        <f t="shared" si="4"/>
        <v>0.9935069444444447</v>
      </c>
      <c r="K42" s="2">
        <f t="shared" si="5"/>
        <v>223027</v>
      </c>
      <c r="L42" s="21">
        <f t="shared" si="1"/>
        <v>0.46954535406381254</v>
      </c>
      <c r="N42" s="20"/>
      <c r="O42" s="5">
        <v>44639</v>
      </c>
      <c r="P42" t="s">
        <v>179</v>
      </c>
      <c r="Q42">
        <v>0</v>
      </c>
    </row>
    <row r="43" spans="1:17" ht="15.75">
      <c r="A43" s="1">
        <f>$A$2+INT(K43/Sections!$O$13)</f>
        <v>44642</v>
      </c>
      <c r="B43" s="23">
        <f t="shared" si="2"/>
        <v>42</v>
      </c>
      <c r="D43" s="3" t="s">
        <v>148</v>
      </c>
      <c r="E43" t="s">
        <v>112</v>
      </c>
      <c r="F43">
        <v>311</v>
      </c>
      <c r="G43">
        <f t="shared" si="3"/>
        <v>10</v>
      </c>
      <c r="H43" s="18">
        <v>5577</v>
      </c>
      <c r="I43" s="9">
        <v>0.03135416666666666</v>
      </c>
      <c r="J43" s="9">
        <f t="shared" si="4"/>
        <v>1.0248611111111112</v>
      </c>
      <c r="K43" s="2">
        <f t="shared" si="5"/>
        <v>228604</v>
      </c>
      <c r="L43" s="21">
        <f t="shared" si="1"/>
        <v>0.4812867774771835</v>
      </c>
      <c r="N43" s="20"/>
      <c r="O43" s="5">
        <v>44639</v>
      </c>
      <c r="P43" t="s">
        <v>179</v>
      </c>
      <c r="Q43">
        <v>0</v>
      </c>
    </row>
    <row r="44" spans="1:17" ht="15.75">
      <c r="A44" s="1">
        <f>$A$2+INT(K44/Sections!$O$13)</f>
        <v>44643</v>
      </c>
      <c r="B44" s="23">
        <f t="shared" si="2"/>
        <v>43</v>
      </c>
      <c r="D44" s="3" t="s">
        <v>149</v>
      </c>
      <c r="E44" t="s">
        <v>113</v>
      </c>
      <c r="F44">
        <v>318</v>
      </c>
      <c r="G44">
        <f t="shared" si="3"/>
        <v>7</v>
      </c>
      <c r="H44" s="18">
        <v>5123</v>
      </c>
      <c r="I44" s="9">
        <v>0.018032407407407407</v>
      </c>
      <c r="J44" s="9">
        <f t="shared" si="4"/>
        <v>1.0428935185185186</v>
      </c>
      <c r="K44" s="2">
        <f t="shared" si="5"/>
        <v>233727</v>
      </c>
      <c r="L44" s="21">
        <f t="shared" si="1"/>
        <v>0.49207238123309155</v>
      </c>
      <c r="N44" s="20"/>
      <c r="O44" s="5">
        <v>44639</v>
      </c>
      <c r="P44" t="s">
        <v>179</v>
      </c>
      <c r="Q44">
        <v>0</v>
      </c>
    </row>
    <row r="45" spans="1:17" ht="15.75">
      <c r="A45" s="24">
        <f>$A$2+INT(K45/Sections!$O$13)</f>
        <v>44644</v>
      </c>
      <c r="B45" s="25">
        <f t="shared" si="2"/>
        <v>44</v>
      </c>
      <c r="C45" s="26"/>
      <c r="D45" s="27" t="s">
        <v>52</v>
      </c>
      <c r="E45" s="26"/>
      <c r="F45" s="26">
        <v>325</v>
      </c>
      <c r="G45">
        <f t="shared" si="3"/>
        <v>7</v>
      </c>
      <c r="H45" s="18">
        <v>4496</v>
      </c>
      <c r="I45" s="9">
        <v>0.01989583333333333</v>
      </c>
      <c r="J45" s="9">
        <f t="shared" si="4"/>
        <v>1.0627893518518519</v>
      </c>
      <c r="K45" s="28">
        <f t="shared" si="5"/>
        <v>238223</v>
      </c>
      <c r="L45" s="29">
        <f t="shared" si="1"/>
        <v>0.5015379433034728</v>
      </c>
      <c r="N45" s="20"/>
      <c r="O45" s="5">
        <v>44640</v>
      </c>
      <c r="P45" t="s">
        <v>179</v>
      </c>
      <c r="Q45">
        <v>0</v>
      </c>
    </row>
    <row r="46" spans="1:17" ht="15.75">
      <c r="A46" s="1">
        <f>$A$2+INT(K46/Sections!$O$13)</f>
        <v>44644</v>
      </c>
      <c r="B46" s="23">
        <f t="shared" si="2"/>
        <v>45</v>
      </c>
      <c r="D46" s="3" t="s">
        <v>53</v>
      </c>
      <c r="F46">
        <v>332</v>
      </c>
      <c r="G46">
        <f t="shared" si="3"/>
        <v>7</v>
      </c>
      <c r="H46" s="18">
        <v>4600</v>
      </c>
      <c r="I46" s="9">
        <v>0.020462962962962964</v>
      </c>
      <c r="J46" s="9">
        <f t="shared" si="4"/>
        <v>1.0832523148148148</v>
      </c>
      <c r="K46" s="2">
        <f t="shared" si="5"/>
        <v>242823</v>
      </c>
      <c r="L46" s="21">
        <f t="shared" si="1"/>
        <v>0.5112224596566207</v>
      </c>
      <c r="N46" s="20"/>
      <c r="O46" s="5">
        <v>44640</v>
      </c>
      <c r="P46" t="s">
        <v>179</v>
      </c>
      <c r="Q46">
        <v>0</v>
      </c>
    </row>
    <row r="47" spans="1:17" ht="15.75">
      <c r="A47" s="1">
        <f>$A$2+INT(K47/Sections!$O$13)</f>
        <v>44645</v>
      </c>
      <c r="B47" s="23">
        <f t="shared" si="2"/>
        <v>46</v>
      </c>
      <c r="D47" s="3" t="s">
        <v>54</v>
      </c>
      <c r="F47">
        <v>338</v>
      </c>
      <c r="G47">
        <f t="shared" si="3"/>
        <v>6</v>
      </c>
      <c r="H47" s="18">
        <v>4930</v>
      </c>
      <c r="I47" s="9">
        <v>0.023217592592592592</v>
      </c>
      <c r="J47" s="9">
        <f t="shared" si="4"/>
        <v>1.1064699074074074</v>
      </c>
      <c r="K47" s="2">
        <f t="shared" si="5"/>
        <v>247753</v>
      </c>
      <c r="L47" s="21">
        <f t="shared" si="1"/>
        <v>0.521601734791625</v>
      </c>
      <c r="N47" s="20"/>
      <c r="O47" s="5">
        <v>44641</v>
      </c>
      <c r="P47" t="s">
        <v>179</v>
      </c>
      <c r="Q47">
        <v>0</v>
      </c>
    </row>
    <row r="48" spans="1:17" ht="15.75">
      <c r="A48" s="1">
        <f>$A$2+INT(K48/Sections!$O$13)</f>
        <v>44646</v>
      </c>
      <c r="B48" s="23">
        <f t="shared" si="2"/>
        <v>47</v>
      </c>
      <c r="D48" s="3" t="s">
        <v>150</v>
      </c>
      <c r="E48" t="s">
        <v>112</v>
      </c>
      <c r="F48">
        <v>345</v>
      </c>
      <c r="G48">
        <f t="shared" si="3"/>
        <v>7</v>
      </c>
      <c r="H48" s="18">
        <v>6156</v>
      </c>
      <c r="I48" s="9">
        <v>0.02766203703703704</v>
      </c>
      <c r="J48" s="9">
        <f t="shared" si="4"/>
        <v>1.1341319444444444</v>
      </c>
      <c r="K48" s="2">
        <f t="shared" si="5"/>
        <v>253909</v>
      </c>
      <c r="L48" s="21">
        <f t="shared" si="1"/>
        <v>0.5345621440677074</v>
      </c>
      <c r="N48" s="20"/>
      <c r="O48" s="5">
        <v>44641</v>
      </c>
      <c r="P48" t="s">
        <v>179</v>
      </c>
      <c r="Q48">
        <v>0</v>
      </c>
    </row>
    <row r="49" spans="1:17" ht="15.75">
      <c r="A49" s="1">
        <f>$A$2+INT(K49/Sections!$O$13)</f>
        <v>44647</v>
      </c>
      <c r="B49" s="23">
        <f t="shared" si="2"/>
        <v>48</v>
      </c>
      <c r="D49" s="3" t="s">
        <v>151</v>
      </c>
      <c r="E49" t="s">
        <v>113</v>
      </c>
      <c r="F49">
        <v>353</v>
      </c>
      <c r="G49">
        <f t="shared" si="3"/>
        <v>8</v>
      </c>
      <c r="H49" s="18">
        <v>5718</v>
      </c>
      <c r="I49" s="9">
        <v>0.0253125</v>
      </c>
      <c r="J49" s="9">
        <f t="shared" si="4"/>
        <v>1.1594444444444445</v>
      </c>
      <c r="K49" s="2">
        <f t="shared" si="5"/>
        <v>259627</v>
      </c>
      <c r="L49" s="21">
        <f t="shared" si="1"/>
        <v>0.5466004189605987</v>
      </c>
      <c r="N49" s="20"/>
      <c r="O49" s="5">
        <v>44642</v>
      </c>
      <c r="P49" t="s">
        <v>179</v>
      </c>
      <c r="Q49">
        <v>0</v>
      </c>
    </row>
    <row r="50" spans="1:17" ht="15.75">
      <c r="A50" s="1">
        <f>$A$2+INT(K50/Sections!$O$13)</f>
        <v>44647</v>
      </c>
      <c r="B50" s="23">
        <f t="shared" si="2"/>
        <v>49</v>
      </c>
      <c r="D50" s="3" t="s">
        <v>56</v>
      </c>
      <c r="F50">
        <v>361</v>
      </c>
      <c r="G50">
        <f t="shared" si="3"/>
        <v>8</v>
      </c>
      <c r="H50" s="18">
        <v>3749</v>
      </c>
      <c r="I50" s="9">
        <v>0.016828703703703703</v>
      </c>
      <c r="J50" s="9">
        <f t="shared" si="4"/>
        <v>1.176273148148148</v>
      </c>
      <c r="K50" s="2">
        <f t="shared" si="5"/>
        <v>263376</v>
      </c>
      <c r="L50" s="21">
        <f t="shared" si="1"/>
        <v>0.5544932997884143</v>
      </c>
      <c r="N50" s="20"/>
      <c r="O50" s="5">
        <v>44642</v>
      </c>
      <c r="P50" t="s">
        <v>179</v>
      </c>
      <c r="Q50">
        <v>0</v>
      </c>
    </row>
    <row r="51" spans="1:17" ht="15.75">
      <c r="A51" s="1">
        <f>$A$2+INT(K51/Sections!$O$13)</f>
        <v>44648</v>
      </c>
      <c r="B51" s="23">
        <f t="shared" si="2"/>
        <v>50</v>
      </c>
      <c r="D51" s="3" t="s">
        <v>57</v>
      </c>
      <c r="F51">
        <v>366</v>
      </c>
      <c r="G51">
        <f t="shared" si="3"/>
        <v>5</v>
      </c>
      <c r="H51" s="18">
        <v>4491</v>
      </c>
      <c r="I51" s="9">
        <v>0.020127314814814817</v>
      </c>
      <c r="J51" s="9">
        <f t="shared" si="4"/>
        <v>1.196400462962963</v>
      </c>
      <c r="K51" s="2">
        <f t="shared" si="5"/>
        <v>267867</v>
      </c>
      <c r="L51" s="21">
        <f t="shared" si="1"/>
        <v>0.5639483352105856</v>
      </c>
      <c r="N51" s="20"/>
      <c r="O51" s="5">
        <v>44642</v>
      </c>
      <c r="P51" t="s">
        <v>179</v>
      </c>
      <c r="Q51">
        <v>0</v>
      </c>
    </row>
    <row r="52" spans="1:17" ht="15.75">
      <c r="A52" s="1">
        <f>$A$2+INT(K52/Sections!$O$13)</f>
        <v>44649</v>
      </c>
      <c r="B52" s="23">
        <f t="shared" si="2"/>
        <v>51</v>
      </c>
      <c r="D52" s="3" t="s">
        <v>58</v>
      </c>
      <c r="F52">
        <v>372</v>
      </c>
      <c r="G52">
        <f t="shared" si="3"/>
        <v>6</v>
      </c>
      <c r="H52" s="18">
        <v>4934</v>
      </c>
      <c r="I52" s="9">
        <v>0.02170138888888889</v>
      </c>
      <c r="J52" s="9">
        <f t="shared" si="4"/>
        <v>1.2181018518518518</v>
      </c>
      <c r="K52" s="2">
        <f t="shared" si="5"/>
        <v>272801</v>
      </c>
      <c r="L52" s="21">
        <f t="shared" si="1"/>
        <v>0.5743360316641578</v>
      </c>
      <c r="N52" s="20"/>
      <c r="O52" s="5">
        <v>44642</v>
      </c>
      <c r="P52" t="s">
        <v>179</v>
      </c>
      <c r="Q52">
        <v>0</v>
      </c>
    </row>
    <row r="53" spans="1:17" ht="15.75">
      <c r="A53" s="1">
        <f>$A$2+INT(K53/Sections!$O$13)</f>
        <v>44650</v>
      </c>
      <c r="B53" s="23">
        <f t="shared" si="2"/>
        <v>52</v>
      </c>
      <c r="D53" s="3" t="s">
        <v>59</v>
      </c>
      <c r="F53">
        <v>379</v>
      </c>
      <c r="G53">
        <f t="shared" si="3"/>
        <v>7</v>
      </c>
      <c r="H53" s="18">
        <v>7400</v>
      </c>
      <c r="I53" s="9">
        <v>0.03236111111111111</v>
      </c>
      <c r="J53" s="9">
        <f t="shared" si="4"/>
        <v>1.2504629629629629</v>
      </c>
      <c r="K53" s="2">
        <f t="shared" si="5"/>
        <v>280201</v>
      </c>
      <c r="L53" s="21">
        <f t="shared" si="1"/>
        <v>0.5899154710148742</v>
      </c>
      <c r="N53" s="20"/>
      <c r="O53" s="5">
        <v>44643</v>
      </c>
      <c r="P53" t="s">
        <v>179</v>
      </c>
      <c r="Q53">
        <v>0</v>
      </c>
    </row>
    <row r="54" spans="1:17" ht="15.75">
      <c r="A54" s="1">
        <f>$A$2+INT(K54/Sections!$O$13)</f>
        <v>44650</v>
      </c>
      <c r="B54" s="23">
        <f t="shared" si="2"/>
        <v>53</v>
      </c>
      <c r="D54" s="3" t="s">
        <v>60</v>
      </c>
      <c r="F54">
        <v>389</v>
      </c>
      <c r="G54">
        <f t="shared" si="3"/>
        <v>10</v>
      </c>
      <c r="H54" s="18">
        <v>3192</v>
      </c>
      <c r="I54" s="9">
        <v>0.014652777777777778</v>
      </c>
      <c r="J54" s="9">
        <f t="shared" si="4"/>
        <v>1.2651157407407407</v>
      </c>
      <c r="K54" s="2">
        <f t="shared" si="5"/>
        <v>283393</v>
      </c>
      <c r="L54" s="21">
        <f t="shared" si="1"/>
        <v>0.596635683232102</v>
      </c>
      <c r="N54" s="20"/>
      <c r="O54" s="5">
        <v>44643</v>
      </c>
      <c r="P54" t="s">
        <v>179</v>
      </c>
      <c r="Q54">
        <v>0</v>
      </c>
    </row>
    <row r="55" spans="1:17" ht="15.75">
      <c r="A55" s="1">
        <f>$A$2+INT(K55/Sections!$O$13)</f>
        <v>44651</v>
      </c>
      <c r="B55" s="23">
        <f t="shared" si="2"/>
        <v>54</v>
      </c>
      <c r="D55" s="3" t="s">
        <v>61</v>
      </c>
      <c r="F55">
        <v>393</v>
      </c>
      <c r="G55">
        <f t="shared" si="3"/>
        <v>4</v>
      </c>
      <c r="H55" s="18">
        <v>3370</v>
      </c>
      <c r="I55" s="9">
        <v>0.01537037037037037</v>
      </c>
      <c r="J55" s="9">
        <f t="shared" si="4"/>
        <v>1.2804861111111112</v>
      </c>
      <c r="K55" s="2">
        <f t="shared" si="5"/>
        <v>286763</v>
      </c>
      <c r="L55" s="21">
        <f t="shared" si="1"/>
        <v>0.603730644125604</v>
      </c>
      <c r="N55" s="20"/>
      <c r="O55" s="5">
        <v>44643</v>
      </c>
      <c r="P55" t="s">
        <v>179</v>
      </c>
      <c r="Q55">
        <v>0</v>
      </c>
    </row>
    <row r="56" spans="1:17" ht="15.75">
      <c r="A56" s="1">
        <f>$A$2+INT(K56/Sections!$O$13)</f>
        <v>44651</v>
      </c>
      <c r="B56" s="23">
        <f t="shared" si="2"/>
        <v>55</v>
      </c>
      <c r="C56" t="s">
        <v>177</v>
      </c>
      <c r="D56" s="3" t="s">
        <v>152</v>
      </c>
      <c r="E56" t="s">
        <v>112</v>
      </c>
      <c r="F56">
        <v>397</v>
      </c>
      <c r="G56">
        <f t="shared" si="3"/>
        <v>4</v>
      </c>
      <c r="H56" s="18">
        <v>2486</v>
      </c>
      <c r="I56" s="9">
        <v>0.010960648148148148</v>
      </c>
      <c r="J56" s="9">
        <f t="shared" si="4"/>
        <v>1.2914467592592593</v>
      </c>
      <c r="K56" s="2">
        <f t="shared" si="5"/>
        <v>289249</v>
      </c>
      <c r="L56" s="21">
        <f t="shared" si="1"/>
        <v>0.6089644936155879</v>
      </c>
      <c r="N56" s="20"/>
      <c r="O56" s="5">
        <v>44644</v>
      </c>
      <c r="P56" t="s">
        <v>179</v>
      </c>
      <c r="Q56">
        <v>0</v>
      </c>
    </row>
    <row r="57" spans="1:17" ht="15.75">
      <c r="A57" s="1">
        <f>$A$2+INT(K57/Sections!$O$13)</f>
        <v>44652</v>
      </c>
      <c r="B57" s="23">
        <f t="shared" si="2"/>
        <v>56</v>
      </c>
      <c r="D57" s="3" t="s">
        <v>153</v>
      </c>
      <c r="E57" t="s">
        <v>113</v>
      </c>
      <c r="F57">
        <v>401</v>
      </c>
      <c r="G57">
        <f t="shared" si="3"/>
        <v>4</v>
      </c>
      <c r="H57" s="18">
        <v>5512</v>
      </c>
      <c r="I57" s="9">
        <v>0.024571759259259262</v>
      </c>
      <c r="J57" s="9">
        <f t="shared" si="4"/>
        <v>1.3160185185185187</v>
      </c>
      <c r="K57" s="2">
        <f t="shared" si="5"/>
        <v>294761</v>
      </c>
      <c r="L57" s="21">
        <f t="shared" si="1"/>
        <v>0.6205690706022295</v>
      </c>
      <c r="N57" s="20"/>
      <c r="O57" s="5">
        <v>44644</v>
      </c>
      <c r="P57" t="s">
        <v>179</v>
      </c>
      <c r="Q57">
        <v>0</v>
      </c>
    </row>
    <row r="58" spans="1:17" ht="15.75">
      <c r="A58" s="1">
        <f>$A$2+INT(K58/Sections!$O$13)</f>
        <v>44653</v>
      </c>
      <c r="B58" s="23">
        <f t="shared" si="2"/>
        <v>57</v>
      </c>
      <c r="D58" s="3" t="s">
        <v>63</v>
      </c>
      <c r="F58">
        <v>406</v>
      </c>
      <c r="G58">
        <f t="shared" si="3"/>
        <v>5</v>
      </c>
      <c r="H58" s="18">
        <v>6597</v>
      </c>
      <c r="I58" s="9">
        <v>0.02956018518518519</v>
      </c>
      <c r="J58" s="9">
        <f t="shared" si="4"/>
        <v>1.345578703703704</v>
      </c>
      <c r="K58" s="2">
        <f t="shared" si="5"/>
        <v>301358</v>
      </c>
      <c r="L58" s="21">
        <f t="shared" si="1"/>
        <v>0.634457930250429</v>
      </c>
      <c r="N58" s="20"/>
      <c r="O58" s="5">
        <v>44647</v>
      </c>
      <c r="P58" t="s">
        <v>179</v>
      </c>
      <c r="Q58">
        <v>0</v>
      </c>
    </row>
    <row r="59" spans="1:17" ht="15.75">
      <c r="A59" s="1">
        <f>$A$2+INT(K59/Sections!$O$13)</f>
        <v>44654</v>
      </c>
      <c r="B59" s="23">
        <f t="shared" si="2"/>
        <v>58</v>
      </c>
      <c r="D59" s="3" t="s">
        <v>64</v>
      </c>
      <c r="F59">
        <v>416</v>
      </c>
      <c r="G59">
        <f t="shared" si="3"/>
        <v>10</v>
      </c>
      <c r="H59" s="18">
        <v>6740</v>
      </c>
      <c r="I59" s="9">
        <v>0.030520833333333334</v>
      </c>
      <c r="J59" s="9">
        <f t="shared" si="4"/>
        <v>1.3760995370370372</v>
      </c>
      <c r="K59" s="2">
        <f t="shared" si="5"/>
        <v>308098</v>
      </c>
      <c r="L59" s="21">
        <f t="shared" si="1"/>
        <v>0.6486478520374328</v>
      </c>
      <c r="N59" s="20"/>
      <c r="O59" s="5">
        <v>44648</v>
      </c>
      <c r="P59" t="s">
        <v>179</v>
      </c>
      <c r="Q59">
        <v>0</v>
      </c>
    </row>
    <row r="60" spans="1:17" ht="15.75">
      <c r="A60" s="1">
        <f>$A$2+INT(K60/Sections!$O$13)</f>
        <v>44655</v>
      </c>
      <c r="B60" s="23">
        <f t="shared" si="2"/>
        <v>59</v>
      </c>
      <c r="D60" s="3" t="s">
        <v>154</v>
      </c>
      <c r="E60" t="s">
        <v>112</v>
      </c>
      <c r="F60">
        <v>425</v>
      </c>
      <c r="G60">
        <f t="shared" si="3"/>
        <v>9</v>
      </c>
      <c r="H60" s="18">
        <v>5088</v>
      </c>
      <c r="I60" s="9">
        <v>0.024467592592592593</v>
      </c>
      <c r="J60" s="9">
        <f t="shared" si="4"/>
        <v>1.4005671296296298</v>
      </c>
      <c r="K60" s="2">
        <f t="shared" si="5"/>
        <v>313186</v>
      </c>
      <c r="L60" s="21">
        <f t="shared" si="1"/>
        <v>0.6593597692558713</v>
      </c>
      <c r="N60" s="20"/>
      <c r="O60" s="5">
        <v>44648</v>
      </c>
      <c r="P60" t="s">
        <v>179</v>
      </c>
      <c r="Q60">
        <v>0</v>
      </c>
    </row>
    <row r="61" spans="1:17" ht="15.75">
      <c r="A61" s="1">
        <f>$A$2+INT(K61/Sections!$O$13)</f>
        <v>44655</v>
      </c>
      <c r="B61" s="23">
        <f t="shared" si="2"/>
        <v>60</v>
      </c>
      <c r="C61" t="s">
        <v>177</v>
      </c>
      <c r="D61" s="3" t="s">
        <v>155</v>
      </c>
      <c r="E61" t="s">
        <v>113</v>
      </c>
      <c r="F61">
        <v>431</v>
      </c>
      <c r="G61">
        <f t="shared" si="3"/>
        <v>6</v>
      </c>
      <c r="H61" s="18">
        <v>4292</v>
      </c>
      <c r="I61" s="9">
        <v>0.019305555555555555</v>
      </c>
      <c r="J61" s="9">
        <f t="shared" si="4"/>
        <v>1.4198726851851853</v>
      </c>
      <c r="K61" s="2">
        <f t="shared" si="5"/>
        <v>317478</v>
      </c>
      <c r="L61" s="21">
        <f t="shared" si="1"/>
        <v>0.6683958440792868</v>
      </c>
      <c r="N61" s="20"/>
      <c r="O61" s="5">
        <v>44649</v>
      </c>
      <c r="P61" t="s">
        <v>179</v>
      </c>
      <c r="Q61">
        <v>0</v>
      </c>
    </row>
    <row r="62" spans="1:17" ht="15.75">
      <c r="A62" s="1">
        <f>$A$2+INT(K62/Sections!$O$13)</f>
        <v>44656</v>
      </c>
      <c r="B62" s="23">
        <f t="shared" si="2"/>
        <v>61</v>
      </c>
      <c r="D62" s="3" t="s">
        <v>156</v>
      </c>
      <c r="E62" t="s">
        <v>112</v>
      </c>
      <c r="F62">
        <v>438</v>
      </c>
      <c r="G62">
        <f t="shared" si="3"/>
        <v>7</v>
      </c>
      <c r="H62" s="18">
        <v>4100</v>
      </c>
      <c r="I62" s="9">
        <v>0.018865740740740742</v>
      </c>
      <c r="J62" s="9">
        <f t="shared" si="4"/>
        <v>1.438738425925926</v>
      </c>
      <c r="K62" s="2">
        <f t="shared" si="5"/>
        <v>321578</v>
      </c>
      <c r="L62" s="21">
        <f t="shared" si="1"/>
        <v>0.6770276956114404</v>
      </c>
      <c r="N62" s="20"/>
      <c r="O62" s="5">
        <v>44649</v>
      </c>
      <c r="P62" t="s">
        <v>179</v>
      </c>
      <c r="Q62">
        <v>0</v>
      </c>
    </row>
    <row r="63" spans="1:17" ht="15.75">
      <c r="A63" s="1">
        <f>$A$2+INT(K63/Sections!$O$13)</f>
        <v>44657</v>
      </c>
      <c r="B63" s="23">
        <f t="shared" si="2"/>
        <v>62</v>
      </c>
      <c r="D63" s="3" t="s">
        <v>157</v>
      </c>
      <c r="E63" t="s">
        <v>113</v>
      </c>
      <c r="F63">
        <v>443</v>
      </c>
      <c r="G63">
        <f t="shared" si="3"/>
        <v>5</v>
      </c>
      <c r="H63" s="18">
        <v>4023</v>
      </c>
      <c r="I63" s="9">
        <v>0.017997685185185186</v>
      </c>
      <c r="J63" s="9">
        <f t="shared" si="4"/>
        <v>1.4567361111111112</v>
      </c>
      <c r="K63" s="2">
        <f t="shared" si="5"/>
        <v>325601</v>
      </c>
      <c r="L63" s="21">
        <f t="shared" si="1"/>
        <v>0.6854974367611609</v>
      </c>
      <c r="N63" s="20"/>
      <c r="O63" s="5">
        <v>44650</v>
      </c>
      <c r="P63" t="s">
        <v>179</v>
      </c>
      <c r="Q63">
        <v>0</v>
      </c>
    </row>
    <row r="64" spans="1:17" ht="15.75">
      <c r="A64" s="1">
        <f>$A$2+INT(K64/Sections!$O$13)</f>
        <v>44657</v>
      </c>
      <c r="B64" s="23">
        <f t="shared" si="2"/>
        <v>63</v>
      </c>
      <c r="D64" s="3" t="s">
        <v>207</v>
      </c>
      <c r="F64">
        <v>449</v>
      </c>
      <c r="G64">
        <f t="shared" si="3"/>
        <v>6</v>
      </c>
      <c r="H64" s="18">
        <v>4132</v>
      </c>
      <c r="I64" s="9">
        <v>0.0165625</v>
      </c>
      <c r="J64" s="9">
        <f t="shared" si="4"/>
        <v>1.4732986111111113</v>
      </c>
      <c r="K64" s="2">
        <f t="shared" si="5"/>
        <v>329733</v>
      </c>
      <c r="L64" s="21">
        <f t="shared" si="1"/>
        <v>0.6941966588418582</v>
      </c>
      <c r="N64" s="20"/>
      <c r="O64" s="5">
        <v>44650</v>
      </c>
      <c r="P64" t="s">
        <v>179</v>
      </c>
      <c r="Q64">
        <v>0</v>
      </c>
    </row>
    <row r="65" spans="1:17" ht="15.75">
      <c r="A65" s="1">
        <f>$A$2+INT(K65/Sections!$O$13)</f>
        <v>44658</v>
      </c>
      <c r="B65" s="23">
        <f t="shared" si="2"/>
        <v>64</v>
      </c>
      <c r="D65" s="3" t="s">
        <v>68</v>
      </c>
      <c r="F65">
        <v>455</v>
      </c>
      <c r="G65">
        <f t="shared" si="3"/>
        <v>6</v>
      </c>
      <c r="H65" s="18">
        <v>6808</v>
      </c>
      <c r="I65" s="9">
        <v>0.03005787037037037</v>
      </c>
      <c r="J65" s="9">
        <f t="shared" si="4"/>
        <v>1.5033564814814817</v>
      </c>
      <c r="K65" s="2">
        <f t="shared" si="5"/>
        <v>336541</v>
      </c>
      <c r="L65" s="21">
        <f t="shared" si="1"/>
        <v>0.7085297430445172</v>
      </c>
      <c r="N65" s="20"/>
      <c r="O65" s="5">
        <v>44650</v>
      </c>
      <c r="P65" t="s">
        <v>179</v>
      </c>
      <c r="Q65">
        <v>0</v>
      </c>
    </row>
    <row r="66" spans="1:17" ht="15.75">
      <c r="A66" s="1">
        <f>$A$2+INT(K66/Sections!$O$13)</f>
        <v>44659</v>
      </c>
      <c r="B66" s="23">
        <f t="shared" si="2"/>
        <v>65</v>
      </c>
      <c r="D66" s="3" t="s">
        <v>69</v>
      </c>
      <c r="F66">
        <v>464</v>
      </c>
      <c r="G66">
        <f t="shared" si="3"/>
        <v>9</v>
      </c>
      <c r="H66" s="18">
        <v>2246</v>
      </c>
      <c r="I66" s="9">
        <v>0.010115740740740741</v>
      </c>
      <c r="J66" s="9">
        <f t="shared" si="4"/>
        <v>1.5134722222222226</v>
      </c>
      <c r="K66" s="2">
        <f t="shared" si="5"/>
        <v>338787</v>
      </c>
      <c r="L66" s="21">
        <f t="shared" si="1"/>
        <v>0.7132583134204238</v>
      </c>
      <c r="N66" s="20"/>
      <c r="O66" s="5">
        <v>44651</v>
      </c>
      <c r="P66" t="s">
        <v>179</v>
      </c>
      <c r="Q66">
        <v>0</v>
      </c>
    </row>
    <row r="67" spans="1:17" ht="15.75">
      <c r="A67" s="1">
        <f>$A$2+INT(K67/Sections!$O$13)</f>
        <v>44659</v>
      </c>
      <c r="B67" s="23">
        <f t="shared" si="2"/>
        <v>66</v>
      </c>
      <c r="D67" s="3" t="s">
        <v>158</v>
      </c>
      <c r="E67" t="s">
        <v>112</v>
      </c>
      <c r="F67">
        <v>467</v>
      </c>
      <c r="G67">
        <f t="shared" si="3"/>
        <v>3</v>
      </c>
      <c r="H67" s="18">
        <v>3781</v>
      </c>
      <c r="I67" s="9">
        <v>0.016550925925925924</v>
      </c>
      <c r="J67" s="9">
        <f t="shared" si="4"/>
        <v>1.5300231481481485</v>
      </c>
      <c r="K67" s="2">
        <f aca="true" t="shared" si="6" ref="K67:K95">K66+H67</f>
        <v>342568</v>
      </c>
      <c r="L67" s="21">
        <f aca="true" t="shared" si="7" ref="L67:L95">K67/$K$95</f>
        <v>0.721218564796783</v>
      </c>
      <c r="N67" s="20"/>
      <c r="O67" s="5">
        <v>44651</v>
      </c>
      <c r="P67" t="s">
        <v>179</v>
      </c>
      <c r="Q67">
        <v>0</v>
      </c>
    </row>
    <row r="68" spans="1:17" ht="15.75">
      <c r="A68" s="1">
        <f>$A$2+INT(K68/Sections!$O$13)</f>
        <v>44660</v>
      </c>
      <c r="B68" s="23">
        <f aca="true" t="shared" si="8" ref="B68:B95">B67+1</f>
        <v>67</v>
      </c>
      <c r="D68" s="3" t="s">
        <v>159</v>
      </c>
      <c r="E68" t="s">
        <v>113</v>
      </c>
      <c r="F68">
        <v>473</v>
      </c>
      <c r="G68">
        <f aca="true" t="shared" si="9" ref="G68:G95">F68-F67</f>
        <v>6</v>
      </c>
      <c r="H68" s="18">
        <v>5314</v>
      </c>
      <c r="I68" s="9">
        <v>0.023634259259259258</v>
      </c>
      <c r="J68" s="9">
        <f aca="true" t="shared" si="10" ref="J68:J95">J67+I68</f>
        <v>1.5536574074074079</v>
      </c>
      <c r="K68" s="2">
        <f t="shared" si="6"/>
        <v>347882</v>
      </c>
      <c r="L68" s="21">
        <f t="shared" si="7"/>
        <v>0.732406286514311</v>
      </c>
      <c r="N68" s="20"/>
      <c r="O68" s="5">
        <v>44651</v>
      </c>
      <c r="P68" t="s">
        <v>179</v>
      </c>
      <c r="Q68">
        <v>0</v>
      </c>
    </row>
    <row r="69" spans="1:17" ht="15.75">
      <c r="A69" s="1">
        <f>$A$2+INT(K69/Sections!$O$13)</f>
        <v>44661</v>
      </c>
      <c r="B69" s="23">
        <f t="shared" si="8"/>
        <v>68</v>
      </c>
      <c r="C69" t="s">
        <v>177</v>
      </c>
      <c r="D69" s="3" t="s">
        <v>71</v>
      </c>
      <c r="F69">
        <v>480</v>
      </c>
      <c r="G69">
        <f t="shared" si="9"/>
        <v>7</v>
      </c>
      <c r="H69" s="18">
        <v>5377</v>
      </c>
      <c r="I69" s="9">
        <v>0.02466435185185185</v>
      </c>
      <c r="J69" s="9">
        <f t="shared" si="10"/>
        <v>1.5783217592592598</v>
      </c>
      <c r="K69" s="2">
        <f t="shared" si="6"/>
        <v>353259</v>
      </c>
      <c r="L69" s="21">
        <f t="shared" si="7"/>
        <v>0.7437266439992842</v>
      </c>
      <c r="N69" s="20"/>
      <c r="O69" s="5">
        <v>44652</v>
      </c>
      <c r="Q69">
        <v>0</v>
      </c>
    </row>
    <row r="70" spans="1:17" ht="15.75">
      <c r="A70" s="24">
        <f>$A$2+INT(K70/Sections!$O$13)</f>
        <v>44662</v>
      </c>
      <c r="B70" s="25">
        <f t="shared" si="8"/>
        <v>69</v>
      </c>
      <c r="C70" s="26"/>
      <c r="D70" s="27" t="s">
        <v>72</v>
      </c>
      <c r="E70" s="26"/>
      <c r="F70" s="26">
        <v>487</v>
      </c>
      <c r="G70">
        <f t="shared" si="9"/>
        <v>7</v>
      </c>
      <c r="H70" s="18">
        <v>7253</v>
      </c>
      <c r="I70" s="9">
        <v>0.033067129629629634</v>
      </c>
      <c r="J70" s="9">
        <f t="shared" si="10"/>
        <v>1.6113888888888894</v>
      </c>
      <c r="K70" s="28">
        <f t="shared" si="6"/>
        <v>360512</v>
      </c>
      <c r="L70" s="29">
        <f t="shared" si="7"/>
        <v>0.7589965998926282</v>
      </c>
      <c r="N70" s="20"/>
      <c r="O70" s="5">
        <v>44653</v>
      </c>
      <c r="Q70">
        <v>0</v>
      </c>
    </row>
    <row r="71" spans="1:17" ht="15.75">
      <c r="A71" s="1">
        <f>$A$2+INT(K71/Sections!$O$13)</f>
        <v>44663</v>
      </c>
      <c r="B71" s="23">
        <f t="shared" si="8"/>
        <v>70</v>
      </c>
      <c r="D71" s="3" t="s">
        <v>73</v>
      </c>
      <c r="F71">
        <v>497</v>
      </c>
      <c r="G71">
        <f t="shared" si="9"/>
        <v>10</v>
      </c>
      <c r="H71" s="18">
        <v>7196</v>
      </c>
      <c r="I71" s="9">
        <v>0.033379629629629634</v>
      </c>
      <c r="J71" s="9">
        <f t="shared" si="10"/>
        <v>1.644768518518519</v>
      </c>
      <c r="K71" s="2">
        <f t="shared" si="6"/>
        <v>367708</v>
      </c>
      <c r="L71" s="21">
        <f t="shared" si="7"/>
        <v>0.7741465519963788</v>
      </c>
      <c r="N71" s="20"/>
      <c r="O71" s="5">
        <v>44653</v>
      </c>
      <c r="Q71">
        <v>0</v>
      </c>
    </row>
    <row r="72" spans="1:15" ht="15.75">
      <c r="A72" s="1">
        <f>$A$2+INT(K72/Sections!$O$13)</f>
        <v>44664</v>
      </c>
      <c r="B72" s="23">
        <f t="shared" si="8"/>
        <v>71</v>
      </c>
      <c r="D72" s="3" t="s">
        <v>74</v>
      </c>
      <c r="F72">
        <v>507</v>
      </c>
      <c r="G72">
        <f t="shared" si="9"/>
        <v>10</v>
      </c>
      <c r="H72" s="18">
        <v>2937</v>
      </c>
      <c r="I72" s="9">
        <v>0.013645833333333331</v>
      </c>
      <c r="J72" s="9">
        <f t="shared" si="10"/>
        <v>1.6584143518518524</v>
      </c>
      <c r="K72" s="2">
        <f t="shared" si="6"/>
        <v>370645</v>
      </c>
      <c r="L72" s="21">
        <f t="shared" si="7"/>
        <v>0.7803299051548996</v>
      </c>
      <c r="N72" s="20"/>
      <c r="O72" s="5">
        <v>44654</v>
      </c>
    </row>
    <row r="73" spans="1:15" ht="15.75">
      <c r="A73" s="1">
        <f>$A$2+INT(K73/Sections!$O$13)</f>
        <v>44664</v>
      </c>
      <c r="B73" s="23">
        <f t="shared" si="8"/>
        <v>72</v>
      </c>
      <c r="D73" s="3" t="s">
        <v>160</v>
      </c>
      <c r="F73">
        <v>512</v>
      </c>
      <c r="G73">
        <f t="shared" si="9"/>
        <v>5</v>
      </c>
      <c r="H73" s="18">
        <v>2321</v>
      </c>
      <c r="I73" s="9">
        <v>0.010671296296296297</v>
      </c>
      <c r="J73" s="9">
        <f t="shared" si="10"/>
        <v>1.6690856481481486</v>
      </c>
      <c r="K73" s="2">
        <f t="shared" si="6"/>
        <v>372966</v>
      </c>
      <c r="L73" s="21">
        <f t="shared" si="7"/>
        <v>0.7852163752539554</v>
      </c>
      <c r="N73" s="20"/>
      <c r="O73" s="5">
        <v>44654</v>
      </c>
    </row>
    <row r="74" spans="1:15" ht="15.75">
      <c r="A74" s="1">
        <f>$A$2+INT(K74/Sections!$O$13)</f>
        <v>44664</v>
      </c>
      <c r="B74" s="23">
        <f t="shared" si="8"/>
        <v>73</v>
      </c>
      <c r="D74" s="3" t="s">
        <v>76</v>
      </c>
      <c r="F74">
        <v>515</v>
      </c>
      <c r="G74">
        <f t="shared" si="9"/>
        <v>3</v>
      </c>
      <c r="H74" s="18">
        <v>2961</v>
      </c>
      <c r="I74" s="9">
        <v>0.013344907407407408</v>
      </c>
      <c r="J74" s="9">
        <f t="shared" si="10"/>
        <v>1.682430555555556</v>
      </c>
      <c r="K74" s="2">
        <f t="shared" si="6"/>
        <v>375927</v>
      </c>
      <c r="L74" s="21">
        <f t="shared" si="7"/>
        <v>0.7914502563238839</v>
      </c>
      <c r="N74" s="20"/>
      <c r="O74" s="5">
        <v>44654</v>
      </c>
    </row>
    <row r="75" spans="1:14" ht="15.75">
      <c r="A75" s="1">
        <f>$A$2+INT(K75/Sections!$O$13)</f>
        <v>44665</v>
      </c>
      <c r="B75" s="23">
        <f t="shared" si="8"/>
        <v>74</v>
      </c>
      <c r="C75" t="s">
        <v>177</v>
      </c>
      <c r="D75" s="3" t="s">
        <v>161</v>
      </c>
      <c r="E75" t="s">
        <v>112</v>
      </c>
      <c r="F75">
        <v>520</v>
      </c>
      <c r="G75">
        <f t="shared" si="9"/>
        <v>5</v>
      </c>
      <c r="H75" s="18">
        <v>7227</v>
      </c>
      <c r="I75" s="9"/>
      <c r="J75" s="9">
        <f t="shared" si="10"/>
        <v>1.682430555555556</v>
      </c>
      <c r="K75" s="2">
        <f t="shared" si="6"/>
        <v>383154</v>
      </c>
      <c r="L75" s="21">
        <f t="shared" si="7"/>
        <v>0.8066654736465362</v>
      </c>
      <c r="N75" s="20"/>
    </row>
    <row r="76" spans="1:14" ht="15.75">
      <c r="A76" s="1">
        <f>$A$2+INT(K76/Sections!$O$13)</f>
        <v>44666</v>
      </c>
      <c r="B76" s="23">
        <f t="shared" si="8"/>
        <v>75</v>
      </c>
      <c r="D76" s="3" t="s">
        <v>162</v>
      </c>
      <c r="E76" t="s">
        <v>113</v>
      </c>
      <c r="F76">
        <v>529</v>
      </c>
      <c r="G76">
        <f t="shared" si="9"/>
        <v>9</v>
      </c>
      <c r="H76" s="18">
        <v>6357</v>
      </c>
      <c r="I76" s="9"/>
      <c r="J76" s="9">
        <f t="shared" si="10"/>
        <v>1.682430555555556</v>
      </c>
      <c r="K76" s="2">
        <f t="shared" si="6"/>
        <v>389511</v>
      </c>
      <c r="L76" s="21">
        <f t="shared" si="7"/>
        <v>0.8200490541806583</v>
      </c>
      <c r="N76" s="20"/>
    </row>
    <row r="77" spans="1:14" ht="15.75">
      <c r="A77" s="1">
        <f>$A$2+INT(K77/Sections!$O$13)</f>
        <v>44667</v>
      </c>
      <c r="B77" s="23">
        <f t="shared" si="8"/>
        <v>76</v>
      </c>
      <c r="D77" s="3" t="s">
        <v>78</v>
      </c>
      <c r="F77">
        <v>538</v>
      </c>
      <c r="G77">
        <f t="shared" si="9"/>
        <v>9</v>
      </c>
      <c r="H77" s="18">
        <v>6161</v>
      </c>
      <c r="I77" s="9"/>
      <c r="J77" s="9">
        <f t="shared" si="10"/>
        <v>1.682430555555556</v>
      </c>
      <c r="K77" s="2">
        <f t="shared" si="6"/>
        <v>395672</v>
      </c>
      <c r="L77" s="21">
        <f t="shared" si="7"/>
        <v>0.8330199901049506</v>
      </c>
      <c r="N77" s="20"/>
    </row>
    <row r="78" spans="1:14" ht="15.75">
      <c r="A78" s="1">
        <f>$A$2+INT(K78/Sections!$O$13)</f>
        <v>44668</v>
      </c>
      <c r="B78" s="23">
        <f t="shared" si="8"/>
        <v>77</v>
      </c>
      <c r="D78" s="3" t="s">
        <v>163</v>
      </c>
      <c r="E78" t="s">
        <v>112</v>
      </c>
      <c r="F78">
        <v>547</v>
      </c>
      <c r="G78">
        <f t="shared" si="9"/>
        <v>9</v>
      </c>
      <c r="H78" s="18">
        <v>4458</v>
      </c>
      <c r="I78" s="9"/>
      <c r="J78" s="9">
        <f t="shared" si="10"/>
        <v>1.682430555555556</v>
      </c>
      <c r="K78" s="2">
        <f t="shared" si="6"/>
        <v>400130</v>
      </c>
      <c r="L78" s="21">
        <f t="shared" si="7"/>
        <v>0.8424055496489363</v>
      </c>
      <c r="N78" s="20"/>
    </row>
    <row r="79" spans="1:14" ht="15.75">
      <c r="A79" s="1">
        <f>$A$2+INT(K79/Sections!$O$13)</f>
        <v>44669</v>
      </c>
      <c r="B79" s="23">
        <f t="shared" si="8"/>
        <v>78</v>
      </c>
      <c r="C79" t="s">
        <v>177</v>
      </c>
      <c r="D79" s="3" t="s">
        <v>164</v>
      </c>
      <c r="E79" t="s">
        <v>113</v>
      </c>
      <c r="F79">
        <v>553</v>
      </c>
      <c r="G79">
        <f t="shared" si="9"/>
        <v>6</v>
      </c>
      <c r="H79" s="18">
        <v>4537</v>
      </c>
      <c r="I79" s="9"/>
      <c r="J79" s="9">
        <f t="shared" si="10"/>
        <v>1.682430555555556</v>
      </c>
      <c r="K79" s="2">
        <f t="shared" si="6"/>
        <v>404667</v>
      </c>
      <c r="L79" s="21">
        <f t="shared" si="7"/>
        <v>0.851957430234639</v>
      </c>
      <c r="N79" s="20"/>
    </row>
    <row r="80" spans="1:14" ht="15.75">
      <c r="A80" s="1">
        <f>$A$2+INT(K80/Sections!$O$13)</f>
        <v>44669</v>
      </c>
      <c r="B80" s="23">
        <f t="shared" si="8"/>
        <v>79</v>
      </c>
      <c r="D80" s="3" t="s">
        <v>80</v>
      </c>
      <c r="F80">
        <v>559</v>
      </c>
      <c r="G80">
        <f t="shared" si="9"/>
        <v>6</v>
      </c>
      <c r="H80" s="18">
        <v>2850</v>
      </c>
      <c r="I80" s="9"/>
      <c r="J80" s="9">
        <f t="shared" si="10"/>
        <v>1.682430555555556</v>
      </c>
      <c r="K80" s="2">
        <f t="shared" si="6"/>
        <v>407517</v>
      </c>
      <c r="L80" s="21">
        <f t="shared" si="7"/>
        <v>0.8579576197143067</v>
      </c>
      <c r="N80" s="20"/>
    </row>
    <row r="81" spans="1:14" ht="15.75">
      <c r="A81" s="1">
        <f>$A$2+INT(K81/Sections!$O$13)</f>
        <v>44670</v>
      </c>
      <c r="B81" s="23">
        <f t="shared" si="8"/>
        <v>80</v>
      </c>
      <c r="C81" t="s">
        <v>177</v>
      </c>
      <c r="D81" s="3" t="s">
        <v>165</v>
      </c>
      <c r="E81" t="s">
        <v>112</v>
      </c>
      <c r="F81">
        <v>563</v>
      </c>
      <c r="G81">
        <f t="shared" si="9"/>
        <v>4</v>
      </c>
      <c r="H81" s="18">
        <v>5760</v>
      </c>
      <c r="I81" s="9"/>
      <c r="J81" s="9">
        <f t="shared" si="10"/>
        <v>1.682430555555556</v>
      </c>
      <c r="K81" s="2">
        <f t="shared" si="6"/>
        <v>413277</v>
      </c>
      <c r="L81" s="21">
        <f t="shared" si="7"/>
        <v>0.8700843184521616</v>
      </c>
      <c r="N81" s="20"/>
    </row>
    <row r="82" spans="1:14" ht="15.75">
      <c r="A82" s="1">
        <f>$A$2+INT(K82/Sections!$O$13)</f>
        <v>44671</v>
      </c>
      <c r="B82" s="23">
        <f t="shared" si="8"/>
        <v>81</v>
      </c>
      <c r="C82" t="s">
        <v>177</v>
      </c>
      <c r="D82" s="3" t="s">
        <v>166</v>
      </c>
      <c r="E82" t="s">
        <v>113</v>
      </c>
      <c r="F82">
        <v>571</v>
      </c>
      <c r="G82">
        <f t="shared" si="9"/>
        <v>8</v>
      </c>
      <c r="H82" s="18">
        <v>5540</v>
      </c>
      <c r="I82" s="9"/>
      <c r="J82" s="9">
        <f t="shared" si="10"/>
        <v>1.682430555555556</v>
      </c>
      <c r="K82" s="2">
        <f t="shared" si="6"/>
        <v>418817</v>
      </c>
      <c r="L82" s="21">
        <f t="shared" si="7"/>
        <v>0.881747844668779</v>
      </c>
      <c r="N82" s="20"/>
    </row>
    <row r="83" spans="1:14" ht="15.75">
      <c r="A83" s="1">
        <f>$A$2+INT(K83/Sections!$O$13)</f>
        <v>44671</v>
      </c>
      <c r="B83" s="23">
        <f t="shared" si="8"/>
        <v>82</v>
      </c>
      <c r="D83" s="3" t="s">
        <v>169</v>
      </c>
      <c r="F83">
        <v>579</v>
      </c>
      <c r="G83">
        <f t="shared" si="9"/>
        <v>8</v>
      </c>
      <c r="H83" s="18">
        <v>1500</v>
      </c>
      <c r="I83" s="9"/>
      <c r="J83" s="9">
        <f t="shared" si="10"/>
        <v>1.682430555555556</v>
      </c>
      <c r="K83" s="2">
        <f t="shared" si="6"/>
        <v>420317</v>
      </c>
      <c r="L83" s="21">
        <f t="shared" si="7"/>
        <v>0.884905839131762</v>
      </c>
      <c r="N83" s="20"/>
    </row>
    <row r="84" spans="1:14" ht="15.75">
      <c r="A84" s="1">
        <f>$A$2+INT(K84/Sections!$O$13)</f>
        <v>44672</v>
      </c>
      <c r="B84" s="23">
        <f t="shared" si="8"/>
        <v>83</v>
      </c>
      <c r="D84" s="3" t="s">
        <v>83</v>
      </c>
      <c r="F84">
        <v>581</v>
      </c>
      <c r="G84">
        <f t="shared" si="9"/>
        <v>2</v>
      </c>
      <c r="H84" s="18">
        <v>3796</v>
      </c>
      <c r="I84" s="9"/>
      <c r="J84" s="9">
        <f t="shared" si="10"/>
        <v>1.682430555555556</v>
      </c>
      <c r="K84" s="2">
        <f t="shared" si="6"/>
        <v>424113</v>
      </c>
      <c r="L84" s="21">
        <f t="shared" si="7"/>
        <v>0.8928976704527511</v>
      </c>
      <c r="N84" s="20"/>
    </row>
    <row r="85" spans="1:14" ht="15.75">
      <c r="A85" s="24">
        <f>$A$2+INT(K85/Sections!$O$13)</f>
        <v>44672</v>
      </c>
      <c r="B85" s="25">
        <f t="shared" si="8"/>
        <v>84</v>
      </c>
      <c r="C85" s="26"/>
      <c r="D85" s="27" t="s">
        <v>84</v>
      </c>
      <c r="E85" s="26"/>
      <c r="F85" s="26">
        <v>586</v>
      </c>
      <c r="G85">
        <f t="shared" si="9"/>
        <v>5</v>
      </c>
      <c r="H85" s="18">
        <v>2149</v>
      </c>
      <c r="I85" s="9"/>
      <c r="J85" s="9">
        <f t="shared" si="10"/>
        <v>1.682430555555556</v>
      </c>
      <c r="K85" s="28">
        <f t="shared" si="6"/>
        <v>426262</v>
      </c>
      <c r="L85" s="29">
        <f t="shared" si="7"/>
        <v>0.8974220238533849</v>
      </c>
      <c r="N85" s="20"/>
    </row>
    <row r="86" spans="1:14" ht="15.75">
      <c r="A86" s="1">
        <f>$A$2+INT(K86/Sections!$O$13)</f>
        <v>44673</v>
      </c>
      <c r="B86" s="23">
        <f t="shared" si="8"/>
        <v>85</v>
      </c>
      <c r="D86" s="3" t="s">
        <v>85</v>
      </c>
      <c r="F86">
        <v>589</v>
      </c>
      <c r="G86">
        <f t="shared" si="9"/>
        <v>3</v>
      </c>
      <c r="H86" s="18">
        <v>5143</v>
      </c>
      <c r="I86" s="9"/>
      <c r="J86" s="9">
        <f t="shared" si="10"/>
        <v>1.682430555555556</v>
      </c>
      <c r="K86" s="2">
        <f t="shared" si="6"/>
        <v>431405</v>
      </c>
      <c r="L86" s="21">
        <f t="shared" si="7"/>
        <v>0.9082497342021327</v>
      </c>
      <c r="N86" s="20"/>
    </row>
    <row r="87" spans="1:14" ht="15.75">
      <c r="A87" s="1">
        <f>$A$2+INT(K87/Sections!$O$13)</f>
        <v>44674</v>
      </c>
      <c r="B87" s="23">
        <f t="shared" si="8"/>
        <v>86</v>
      </c>
      <c r="C87" t="s">
        <v>177</v>
      </c>
      <c r="D87" s="3" t="s">
        <v>86</v>
      </c>
      <c r="F87">
        <v>597</v>
      </c>
      <c r="G87">
        <f t="shared" si="9"/>
        <v>8</v>
      </c>
      <c r="H87" s="18">
        <v>6749</v>
      </c>
      <c r="I87" s="9"/>
      <c r="J87" s="9">
        <f t="shared" si="10"/>
        <v>1.682430555555556</v>
      </c>
      <c r="K87" s="2">
        <f t="shared" si="6"/>
        <v>438154</v>
      </c>
      <c r="L87" s="21">
        <f t="shared" si="7"/>
        <v>0.9224586039559144</v>
      </c>
      <c r="N87" s="20"/>
    </row>
    <row r="88" spans="1:14" ht="15.75">
      <c r="A88" s="1">
        <f>$A$2+INT(K88/Sections!$O$13)</f>
        <v>44674</v>
      </c>
      <c r="B88" s="23">
        <f t="shared" si="8"/>
        <v>87</v>
      </c>
      <c r="D88" s="3" t="s">
        <v>87</v>
      </c>
      <c r="F88">
        <v>605</v>
      </c>
      <c r="G88">
        <f t="shared" si="9"/>
        <v>8</v>
      </c>
      <c r="H88" s="18">
        <v>1687</v>
      </c>
      <c r="I88" s="9"/>
      <c r="J88" s="9">
        <f t="shared" si="10"/>
        <v>1.682430555555556</v>
      </c>
      <c r="K88" s="2">
        <f t="shared" si="6"/>
        <v>439841</v>
      </c>
      <c r="L88" s="21">
        <f t="shared" si="7"/>
        <v>0.9260102950619493</v>
      </c>
      <c r="N88" s="20"/>
    </row>
    <row r="89" spans="1:14" ht="15.75">
      <c r="A89" s="1">
        <f>$A$2+INT(K89/Sections!$O$13)</f>
        <v>44675</v>
      </c>
      <c r="B89" s="23">
        <f t="shared" si="8"/>
        <v>88</v>
      </c>
      <c r="D89" s="3" t="s">
        <v>88</v>
      </c>
      <c r="F89">
        <v>608</v>
      </c>
      <c r="G89">
        <f t="shared" si="9"/>
        <v>3</v>
      </c>
      <c r="H89" s="18">
        <v>3813</v>
      </c>
      <c r="I89" s="9"/>
      <c r="J89" s="9">
        <f t="shared" si="10"/>
        <v>1.682430555555556</v>
      </c>
      <c r="K89" s="2">
        <f t="shared" si="6"/>
        <v>443654</v>
      </c>
      <c r="L89" s="21">
        <f t="shared" si="7"/>
        <v>0.9340379169868522</v>
      </c>
      <c r="N89" s="20"/>
    </row>
    <row r="90" spans="1:14" ht="15.75">
      <c r="A90" s="1">
        <f>$A$2+INT(K90/Sections!$O$13)</f>
        <v>44675</v>
      </c>
      <c r="B90" s="23">
        <f t="shared" si="8"/>
        <v>89</v>
      </c>
      <c r="D90" s="3" t="s">
        <v>89</v>
      </c>
      <c r="F90">
        <v>614</v>
      </c>
      <c r="G90">
        <f t="shared" si="9"/>
        <v>6</v>
      </c>
      <c r="H90" s="18">
        <v>3779</v>
      </c>
      <c r="I90" s="9"/>
      <c r="J90" s="9">
        <f t="shared" si="10"/>
        <v>1.682430555555556</v>
      </c>
      <c r="K90" s="2">
        <f t="shared" si="6"/>
        <v>447433</v>
      </c>
      <c r="L90" s="21">
        <f t="shared" si="7"/>
        <v>0.9419939577039275</v>
      </c>
      <c r="N90" s="20"/>
    </row>
    <row r="91" spans="1:14" ht="15.75">
      <c r="A91" s="1">
        <f>$A$2+INT(K91/Sections!$O$13)</f>
        <v>44676</v>
      </c>
      <c r="B91" s="23">
        <f t="shared" si="8"/>
        <v>90</v>
      </c>
      <c r="D91" s="3" t="s">
        <v>90</v>
      </c>
      <c r="F91">
        <v>619</v>
      </c>
      <c r="G91">
        <f t="shared" si="9"/>
        <v>5</v>
      </c>
      <c r="H91" s="18">
        <v>7888</v>
      </c>
      <c r="I91" s="9"/>
      <c r="J91" s="9">
        <f t="shared" si="10"/>
        <v>1.682430555555556</v>
      </c>
      <c r="K91" s="2">
        <f t="shared" si="6"/>
        <v>455321</v>
      </c>
      <c r="L91" s="21">
        <f t="shared" si="7"/>
        <v>0.9586007979199344</v>
      </c>
      <c r="N91" s="20"/>
    </row>
    <row r="92" spans="1:14" ht="15.75">
      <c r="A92" s="1">
        <f>$A$2+INT(K92/Sections!$O$13)</f>
        <v>44677</v>
      </c>
      <c r="B92" s="23">
        <f t="shared" si="8"/>
        <v>91</v>
      </c>
      <c r="D92" s="3" t="s">
        <v>167</v>
      </c>
      <c r="E92" t="s">
        <v>112</v>
      </c>
      <c r="F92">
        <v>630</v>
      </c>
      <c r="G92">
        <f t="shared" si="9"/>
        <v>11</v>
      </c>
      <c r="H92" s="18">
        <v>4364</v>
      </c>
      <c r="I92" s="9"/>
      <c r="J92" s="9">
        <f t="shared" si="10"/>
        <v>1.682430555555556</v>
      </c>
      <c r="K92" s="2">
        <f t="shared" si="6"/>
        <v>459685</v>
      </c>
      <c r="L92" s="21">
        <f t="shared" si="7"/>
        <v>0.967788456477573</v>
      </c>
      <c r="N92" s="20"/>
    </row>
    <row r="93" spans="1:14" ht="15.75">
      <c r="A93" s="1">
        <f>$A$2+INT(K93/Sections!$O$13)</f>
        <v>44678</v>
      </c>
      <c r="B93" s="23">
        <f t="shared" si="8"/>
        <v>92</v>
      </c>
      <c r="D93" s="3" t="s">
        <v>168</v>
      </c>
      <c r="E93" t="s">
        <v>113</v>
      </c>
      <c r="F93">
        <v>637</v>
      </c>
      <c r="G93">
        <f t="shared" si="9"/>
        <v>7</v>
      </c>
      <c r="H93" s="18">
        <v>5185</v>
      </c>
      <c r="I93" s="9"/>
      <c r="J93" s="9">
        <f t="shared" si="10"/>
        <v>1.682430555555556</v>
      </c>
      <c r="K93" s="2">
        <f t="shared" si="6"/>
        <v>464870</v>
      </c>
      <c r="L93" s="21">
        <f t="shared" si="7"/>
        <v>0.9787045906712843</v>
      </c>
      <c r="N93" s="20"/>
    </row>
    <row r="94" spans="1:14" ht="15.75">
      <c r="A94" s="1">
        <f>$A$2+INT(K94/Sections!$O$13)</f>
        <v>44679</v>
      </c>
      <c r="B94" s="23">
        <f t="shared" si="8"/>
        <v>93</v>
      </c>
      <c r="D94" s="3" t="s">
        <v>92</v>
      </c>
      <c r="F94">
        <v>644</v>
      </c>
      <c r="G94">
        <f t="shared" si="9"/>
        <v>7</v>
      </c>
      <c r="H94" s="18">
        <v>6391</v>
      </c>
      <c r="I94" s="9"/>
      <c r="J94" s="9">
        <f t="shared" si="10"/>
        <v>1.682430555555556</v>
      </c>
      <c r="K94" s="2">
        <f t="shared" si="6"/>
        <v>471261</v>
      </c>
      <c r="L94" s="21">
        <f t="shared" si="7"/>
        <v>0.9921597524132341</v>
      </c>
      <c r="N94" s="20"/>
    </row>
    <row r="95" spans="1:14" ht="15.75">
      <c r="A95" s="1">
        <f>$A$2+INT(K95/Sections!$O$13)</f>
        <v>44679</v>
      </c>
      <c r="B95" s="23">
        <f t="shared" si="8"/>
        <v>94</v>
      </c>
      <c r="D95" s="3" t="s">
        <v>93</v>
      </c>
      <c r="F95">
        <v>652</v>
      </c>
      <c r="G95">
        <f t="shared" si="9"/>
        <v>8</v>
      </c>
      <c r="H95" s="18">
        <v>3724</v>
      </c>
      <c r="I95" s="9"/>
      <c r="J95" s="9">
        <f t="shared" si="10"/>
        <v>1.682430555555556</v>
      </c>
      <c r="K95" s="2">
        <f t="shared" si="6"/>
        <v>474985</v>
      </c>
      <c r="L95" s="21">
        <f t="shared" si="7"/>
        <v>1</v>
      </c>
      <c r="N95" s="20"/>
    </row>
    <row r="96" spans="4:9" ht="15.75">
      <c r="D96" s="3" t="s">
        <v>117</v>
      </c>
      <c r="F96">
        <v>659</v>
      </c>
      <c r="I96" s="9"/>
    </row>
    <row r="97" spans="4:9" ht="15.75">
      <c r="D97" s="3"/>
      <c r="I97" s="9"/>
    </row>
    <row r="98" spans="1:9" ht="12.75">
      <c r="A98" t="s">
        <v>0</v>
      </c>
      <c r="G98" s="6">
        <f>SUM(G2:G95)</f>
        <v>652</v>
      </c>
      <c r="H98" s="6">
        <f>SUM(H2:H95)</f>
        <v>474985</v>
      </c>
      <c r="I98" s="9">
        <f>SUM(I2:I95)</f>
        <v>1.682430555555556</v>
      </c>
    </row>
    <row r="99" spans="1:9" ht="12.75">
      <c r="A99" t="s">
        <v>183</v>
      </c>
      <c r="G99" s="30">
        <f ca="1">TODAY()</f>
        <v>44654</v>
      </c>
      <c r="H99">
        <f>SUMIF(A2:A95,"&lt;G99",G2:G95)</f>
        <v>0</v>
      </c>
      <c r="I99" s="9"/>
    </row>
    <row r="100" spans="1:9" ht="12.75">
      <c r="A100" t="s">
        <v>184</v>
      </c>
      <c r="I100" s="9"/>
    </row>
    <row r="101" spans="1:9" ht="12.75">
      <c r="A101" t="s">
        <v>182</v>
      </c>
      <c r="G101" s="6">
        <f>AVERAGE(G2:G95)</f>
        <v>6.9361702127659575</v>
      </c>
      <c r="H101" s="6">
        <f>AVERAGE(H2:H95)</f>
        <v>5053.031914893617</v>
      </c>
      <c r="I101" s="9">
        <f>AVERAGE(I2:I95)</f>
        <v>0.023046993911719948</v>
      </c>
    </row>
    <row r="102" spans="1:10" ht="12.75">
      <c r="A102" t="s">
        <v>181</v>
      </c>
      <c r="G102">
        <f>MAX(G2:G95)</f>
        <v>11</v>
      </c>
      <c r="H102">
        <f>MAX(H2:H95)</f>
        <v>9148</v>
      </c>
      <c r="I102" s="9">
        <f>MAX(I2:I95)</f>
        <v>0.04209490740740741</v>
      </c>
      <c r="J102" s="20"/>
    </row>
    <row r="103" ht="12.75">
      <c r="A103" t="s">
        <v>185</v>
      </c>
    </row>
  </sheetData>
  <conditionalFormatting sqref="A2:A95">
    <cfRule type="expression" priority="1" dxfId="2" stopIfTrue="1">
      <formula>AND(ISBLANK(I2),(TODAY()&gt;=(A2-1)))</formula>
    </cfRule>
  </conditionalFormatting>
  <conditionalFormatting sqref="H2:H95">
    <cfRule type="cellIs" priority="2" dxfId="2" operator="greaterThan" stopIfTrue="1">
      <formula>$H$101</formula>
    </cfRule>
  </conditionalFormatting>
  <conditionalFormatting sqref="G2:G95">
    <cfRule type="cellIs" priority="3" dxfId="2" operator="greaterThan" stopIfTrue="1">
      <formula>$G$101</formula>
    </cfRule>
  </conditionalFormatting>
  <conditionalFormatting sqref="I2:I95">
    <cfRule type="cellIs" priority="4" dxfId="2" operator="greaterThan" stopIfTrue="1">
      <formula>$I$101</formula>
    </cfRule>
  </conditionalFormatting>
  <hyperlinks>
    <hyperlink ref="D6" location="toc11" display="toc11"/>
    <hyperlink ref="D7" location="toc11" display="toc11"/>
  </hyperlink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OC73"/>
  <sheetViews>
    <sheetView workbookViewId="0" topLeftCell="A1">
      <selection activeCell="L13" sqref="L13"/>
    </sheetView>
  </sheetViews>
  <sheetFormatPr defaultColWidth="9.140625" defaultRowHeight="12.75"/>
  <cols>
    <col min="1" max="1" width="10.8515625" style="0" bestFit="1" customWidth="1"/>
    <col min="2" max="2" width="3.28125" style="0" bestFit="1" customWidth="1"/>
    <col min="3" max="3" width="60.28125" style="0" customWidth="1"/>
    <col min="4" max="4" width="5.28125" style="0" bestFit="1" customWidth="1"/>
    <col min="5" max="5" width="7.57421875" style="0" bestFit="1" customWidth="1"/>
    <col min="6" max="6" width="8.8515625" style="0" customWidth="1"/>
    <col min="7" max="7" width="8.140625" style="0" bestFit="1" customWidth="1"/>
    <col min="12" max="12" width="14.421875" style="0" bestFit="1" customWidth="1"/>
  </cols>
  <sheetData>
    <row r="1" spans="1:12" ht="12.75">
      <c r="A1" t="s">
        <v>1</v>
      </c>
      <c r="B1" t="s">
        <v>97</v>
      </c>
      <c r="C1" t="s">
        <v>2</v>
      </c>
      <c r="D1" t="s">
        <v>6</v>
      </c>
      <c r="E1" t="s">
        <v>3</v>
      </c>
      <c r="F1" t="s">
        <v>4</v>
      </c>
      <c r="G1" t="s">
        <v>5</v>
      </c>
      <c r="H1" t="str">
        <f>E1&amp;"Cum"</f>
        <v>WordsCum</v>
      </c>
      <c r="I1" t="s">
        <v>94</v>
      </c>
      <c r="J1" t="str">
        <f>F1&amp;"Cum"</f>
        <v>LengthCum</v>
      </c>
      <c r="K1" t="s">
        <v>95</v>
      </c>
      <c r="L1" t="s">
        <v>96</v>
      </c>
    </row>
    <row r="2" spans="1:10" ht="15.75">
      <c r="A2" s="1">
        <v>44608</v>
      </c>
      <c r="B2" s="2">
        <v>1</v>
      </c>
      <c r="C2" s="3" t="s">
        <v>24</v>
      </c>
      <c r="D2">
        <v>3</v>
      </c>
      <c r="E2" s="2">
        <v>1103</v>
      </c>
      <c r="F2" s="4">
        <v>0.005543981481481482</v>
      </c>
      <c r="G2" s="4">
        <v>0.07083333333333333</v>
      </c>
      <c r="H2" s="6">
        <f>E2</f>
        <v>1103</v>
      </c>
      <c r="I2" s="2">
        <v>6798</v>
      </c>
      <c r="J2" s="4">
        <f>F2</f>
        <v>0.005543981481481482</v>
      </c>
    </row>
    <row r="3" spans="1:12" ht="15.75">
      <c r="A3" s="1">
        <v>44609</v>
      </c>
      <c r="B3" s="2">
        <v>2</v>
      </c>
      <c r="C3" s="3" t="s">
        <v>25</v>
      </c>
      <c r="D3">
        <v>2</v>
      </c>
      <c r="E3" s="2">
        <v>714</v>
      </c>
      <c r="F3" s="4">
        <v>0.0030324074074074073</v>
      </c>
      <c r="G3" s="4">
        <v>0.075</v>
      </c>
      <c r="H3" s="6">
        <f>H2+E3</f>
        <v>1817</v>
      </c>
      <c r="I3" s="2">
        <f>I2+6798</f>
        <v>13596</v>
      </c>
      <c r="J3" s="4">
        <f>J2+F3</f>
        <v>0.00857638888888889</v>
      </c>
      <c r="L3" s="6"/>
    </row>
    <row r="4" spans="1:10" ht="15.75">
      <c r="A4" s="1">
        <v>44610</v>
      </c>
      <c r="B4" s="2">
        <v>3</v>
      </c>
      <c r="C4" s="3" t="s">
        <v>26</v>
      </c>
      <c r="D4">
        <v>12</v>
      </c>
      <c r="E4" s="2">
        <v>5958</v>
      </c>
      <c r="F4" s="4">
        <v>0.0253125</v>
      </c>
      <c r="G4" s="4">
        <v>0.029166666666666664</v>
      </c>
      <c r="H4" s="6">
        <f aca="true" t="shared" si="0" ref="H4:H67">H3+E4</f>
        <v>7775</v>
      </c>
      <c r="I4" s="2">
        <f aca="true" t="shared" si="1" ref="I4:I67">I3+6798</f>
        <v>20394</v>
      </c>
      <c r="J4" s="4">
        <f aca="true" t="shared" si="2" ref="J4:J67">J3+F4</f>
        <v>0.03388888888888889</v>
      </c>
    </row>
    <row r="5" spans="1:12" ht="15.75">
      <c r="A5" s="1">
        <v>44611</v>
      </c>
      <c r="B5" s="2">
        <v>4</v>
      </c>
      <c r="C5" s="3" t="s">
        <v>27</v>
      </c>
      <c r="D5">
        <v>6</v>
      </c>
      <c r="E5" s="2">
        <v>2610</v>
      </c>
      <c r="F5" s="4">
        <v>0.011273148148148148</v>
      </c>
      <c r="G5" s="4">
        <v>0.0029861111111111113</v>
      </c>
      <c r="H5" s="6">
        <f t="shared" si="0"/>
        <v>10385</v>
      </c>
      <c r="I5" s="2">
        <f t="shared" si="1"/>
        <v>27192</v>
      </c>
      <c r="J5" s="4">
        <f t="shared" si="2"/>
        <v>0.04516203703703704</v>
      </c>
      <c r="K5" s="5"/>
      <c r="L5" s="8"/>
    </row>
    <row r="6" spans="1:10" ht="15.75">
      <c r="A6" s="1">
        <v>44612</v>
      </c>
      <c r="B6" s="7">
        <v>5</v>
      </c>
      <c r="C6" s="3" t="s">
        <v>28</v>
      </c>
      <c r="D6">
        <v>22</v>
      </c>
      <c r="E6" s="2">
        <v>12057</v>
      </c>
      <c r="F6" s="4">
        <v>0.056712962962962965</v>
      </c>
      <c r="G6" s="4">
        <v>0.21666666666666667</v>
      </c>
      <c r="H6" s="6">
        <f t="shared" si="0"/>
        <v>22442</v>
      </c>
      <c r="I6" s="2">
        <f t="shared" si="1"/>
        <v>33990</v>
      </c>
      <c r="J6" s="4">
        <f t="shared" si="2"/>
        <v>0.10187500000000001</v>
      </c>
    </row>
    <row r="7" spans="1:12" ht="15.75">
      <c r="A7" s="1">
        <v>44613</v>
      </c>
      <c r="B7" s="7">
        <v>6</v>
      </c>
      <c r="C7" s="3" t="s">
        <v>29</v>
      </c>
      <c r="D7">
        <v>32</v>
      </c>
      <c r="E7" s="2">
        <v>16225</v>
      </c>
      <c r="F7" s="4">
        <v>0.07224537037037036</v>
      </c>
      <c r="G7" s="4">
        <v>0.2375</v>
      </c>
      <c r="H7" s="6">
        <f t="shared" si="0"/>
        <v>38667</v>
      </c>
      <c r="I7" s="2">
        <f t="shared" si="1"/>
        <v>40788</v>
      </c>
      <c r="J7" s="4">
        <f t="shared" si="2"/>
        <v>0.17412037037037037</v>
      </c>
      <c r="L7" s="8"/>
    </row>
    <row r="8" spans="1:12" ht="15.75">
      <c r="A8" s="1">
        <v>44614</v>
      </c>
      <c r="B8" s="7">
        <v>7</v>
      </c>
      <c r="C8" s="3" t="s">
        <v>30</v>
      </c>
      <c r="D8">
        <v>10</v>
      </c>
      <c r="E8" s="2">
        <v>4783</v>
      </c>
      <c r="F8" s="4">
        <v>0.022407407407407407</v>
      </c>
      <c r="G8" s="4">
        <v>0.075</v>
      </c>
      <c r="H8" s="6">
        <f t="shared" si="0"/>
        <v>43450</v>
      </c>
      <c r="I8" s="2">
        <f t="shared" si="1"/>
        <v>47586</v>
      </c>
      <c r="J8" s="4">
        <f t="shared" si="2"/>
        <v>0.19652777777777777</v>
      </c>
      <c r="L8" s="8"/>
    </row>
    <row r="9" spans="1:10" ht="15.75">
      <c r="A9" s="1">
        <v>44615</v>
      </c>
      <c r="B9" s="7">
        <v>8</v>
      </c>
      <c r="C9" s="3" t="s">
        <v>31</v>
      </c>
      <c r="D9">
        <v>23</v>
      </c>
      <c r="E9" s="2">
        <v>11591</v>
      </c>
      <c r="F9" s="4">
        <v>0.05087962962962963</v>
      </c>
      <c r="G9" s="4">
        <v>0.2125</v>
      </c>
      <c r="H9" s="6">
        <f t="shared" si="0"/>
        <v>55041</v>
      </c>
      <c r="I9" s="2">
        <f t="shared" si="1"/>
        <v>54384</v>
      </c>
      <c r="J9" s="4">
        <f t="shared" si="2"/>
        <v>0.2474074074074074</v>
      </c>
    </row>
    <row r="10" spans="1:16" ht="15.75">
      <c r="A10" s="1">
        <v>44616</v>
      </c>
      <c r="B10" s="7">
        <v>9</v>
      </c>
      <c r="C10" s="3" t="s">
        <v>32</v>
      </c>
      <c r="D10">
        <v>9</v>
      </c>
      <c r="E10" s="2">
        <v>4318</v>
      </c>
      <c r="F10" s="4">
        <v>0.01884259259259259</v>
      </c>
      <c r="G10" s="4">
        <v>0.0625</v>
      </c>
      <c r="H10" s="6">
        <f t="shared" si="0"/>
        <v>59359</v>
      </c>
      <c r="I10" s="2">
        <f t="shared" si="1"/>
        <v>61182</v>
      </c>
      <c r="J10" s="4">
        <f t="shared" si="2"/>
        <v>0.26625</v>
      </c>
      <c r="L10" s="8">
        <f>SUM(F2:F16)</f>
        <v>0.5028703703703703</v>
      </c>
      <c r="M10" t="s">
        <v>174</v>
      </c>
      <c r="O10" s="6">
        <f>SUM(E2:E16)</f>
        <v>112490</v>
      </c>
      <c r="P10" t="s">
        <v>175</v>
      </c>
    </row>
    <row r="11" spans="1:13913" ht="15.75">
      <c r="A11" s="1">
        <v>44617</v>
      </c>
      <c r="B11" s="7">
        <v>10</v>
      </c>
      <c r="C11" s="3" t="s">
        <v>33</v>
      </c>
      <c r="D11">
        <v>17</v>
      </c>
      <c r="E11" s="2">
        <v>8072</v>
      </c>
      <c r="F11" s="4">
        <v>0.0352662037037037</v>
      </c>
      <c r="G11" s="4">
        <v>0.1</v>
      </c>
      <c r="H11" s="6">
        <f t="shared" si="0"/>
        <v>67431</v>
      </c>
      <c r="I11" s="2">
        <f t="shared" si="1"/>
        <v>67980</v>
      </c>
      <c r="J11" s="4">
        <f t="shared" si="2"/>
        <v>0.3015162037037037</v>
      </c>
      <c r="L11" s="2">
        <v>17</v>
      </c>
      <c r="M11" t="s">
        <v>172</v>
      </c>
    </row>
    <row r="12" spans="1:13" ht="15.75">
      <c r="A12" s="1"/>
      <c r="B12" s="7">
        <v>11</v>
      </c>
      <c r="C12" s="3" t="s">
        <v>34</v>
      </c>
      <c r="D12">
        <v>22</v>
      </c>
      <c r="E12" s="2">
        <v>12036</v>
      </c>
      <c r="F12" s="4">
        <v>0.049490740740740745</v>
      </c>
      <c r="G12" s="4"/>
      <c r="H12" s="6">
        <f t="shared" si="0"/>
        <v>79467</v>
      </c>
      <c r="I12" s="2">
        <f t="shared" si="1"/>
        <v>74778</v>
      </c>
      <c r="J12" s="4">
        <f t="shared" si="2"/>
        <v>0.3510069444444444</v>
      </c>
      <c r="K12" s="5"/>
      <c r="L12" s="2">
        <f>HOUR(L10)*60+MINUTE(L10)</f>
        <v>724</v>
      </c>
      <c r="M12" t="s">
        <v>106</v>
      </c>
    </row>
    <row r="13" spans="1:16" ht="15.75">
      <c r="A13" s="1">
        <v>44619</v>
      </c>
      <c r="B13" s="7">
        <v>12</v>
      </c>
      <c r="C13" s="3" t="s">
        <v>35</v>
      </c>
      <c r="D13">
        <v>9</v>
      </c>
      <c r="E13" s="2">
        <v>3875</v>
      </c>
      <c r="F13" s="4">
        <v>0.017256944444444446</v>
      </c>
      <c r="G13" s="4"/>
      <c r="H13" s="6">
        <f t="shared" si="0"/>
        <v>83342</v>
      </c>
      <c r="I13" s="2">
        <f t="shared" si="1"/>
        <v>81576</v>
      </c>
      <c r="J13" s="4">
        <f t="shared" si="2"/>
        <v>0.36826388888888884</v>
      </c>
      <c r="K13" s="5"/>
      <c r="L13" s="6">
        <f>L12/L11</f>
        <v>42.588235294117645</v>
      </c>
      <c r="M13" t="s">
        <v>173</v>
      </c>
      <c r="O13" s="6">
        <f>O10/L11</f>
        <v>6617.058823529412</v>
      </c>
      <c r="P13" t="s">
        <v>176</v>
      </c>
    </row>
    <row r="14" spans="1:12" ht="15.75">
      <c r="A14" s="1">
        <v>44620</v>
      </c>
      <c r="B14" s="2">
        <v>13</v>
      </c>
      <c r="C14" s="3" t="s">
        <v>36</v>
      </c>
      <c r="D14">
        <v>21</v>
      </c>
      <c r="E14" s="2">
        <v>7928</v>
      </c>
      <c r="F14" s="4">
        <v>0.0421412037037037</v>
      </c>
      <c r="G14" s="4">
        <v>0.13333333333333333</v>
      </c>
      <c r="H14" s="6">
        <f t="shared" si="0"/>
        <v>91270</v>
      </c>
      <c r="I14" s="2">
        <f t="shared" si="1"/>
        <v>88374</v>
      </c>
      <c r="J14" s="4">
        <f t="shared" si="2"/>
        <v>0.41040509259259256</v>
      </c>
      <c r="K14" s="5"/>
      <c r="L14" s="6"/>
    </row>
    <row r="15" spans="1:12" ht="15.75">
      <c r="A15" s="1">
        <v>44621</v>
      </c>
      <c r="B15" s="2">
        <v>14</v>
      </c>
      <c r="C15" s="3" t="s">
        <v>37</v>
      </c>
      <c r="D15">
        <v>27</v>
      </c>
      <c r="E15" s="2">
        <v>14283</v>
      </c>
      <c r="F15" s="4">
        <v>0.061956018518518514</v>
      </c>
      <c r="G15" s="4"/>
      <c r="H15" s="6">
        <f t="shared" si="0"/>
        <v>105553</v>
      </c>
      <c r="I15" s="2">
        <f t="shared" si="1"/>
        <v>95172</v>
      </c>
      <c r="J15" s="4">
        <f t="shared" si="2"/>
        <v>0.47236111111111106</v>
      </c>
      <c r="K15" s="5"/>
      <c r="L15" s="6"/>
    </row>
    <row r="16" spans="1:12" ht="15.75">
      <c r="A16" s="1">
        <v>44622</v>
      </c>
      <c r="B16" s="2">
        <v>15</v>
      </c>
      <c r="C16" s="3" t="s">
        <v>38</v>
      </c>
      <c r="D16">
        <v>14</v>
      </c>
      <c r="E16" s="2">
        <v>6937</v>
      </c>
      <c r="F16" s="4">
        <v>0.03050925925925926</v>
      </c>
      <c r="G16" s="4"/>
      <c r="H16" s="6">
        <f t="shared" si="0"/>
        <v>112490</v>
      </c>
      <c r="I16" s="2">
        <f t="shared" si="1"/>
        <v>101970</v>
      </c>
      <c r="J16" s="4">
        <f t="shared" si="2"/>
        <v>0.5028703703703703</v>
      </c>
      <c r="K16" s="5"/>
      <c r="L16" s="6"/>
    </row>
    <row r="17" spans="1:12" ht="15.75">
      <c r="A17" s="1">
        <v>44623</v>
      </c>
      <c r="B17" s="2">
        <v>16</v>
      </c>
      <c r="C17" s="3" t="s">
        <v>39</v>
      </c>
      <c r="D17">
        <v>30</v>
      </c>
      <c r="E17" s="2">
        <v>15088</v>
      </c>
      <c r="F17" s="4"/>
      <c r="G17" s="4"/>
      <c r="H17" s="6">
        <f t="shared" si="0"/>
        <v>127578</v>
      </c>
      <c r="I17" s="2">
        <f t="shared" si="1"/>
        <v>108768</v>
      </c>
      <c r="J17" s="4">
        <f t="shared" si="2"/>
        <v>0.5028703703703703</v>
      </c>
      <c r="K17" s="5"/>
      <c r="L17" s="6"/>
    </row>
    <row r="18" spans="1:12" ht="15.75">
      <c r="A18" s="1">
        <v>44624</v>
      </c>
      <c r="B18" s="2">
        <v>17</v>
      </c>
      <c r="C18" s="3" t="s">
        <v>40</v>
      </c>
      <c r="D18">
        <v>9</v>
      </c>
      <c r="E18" s="2">
        <v>4848</v>
      </c>
      <c r="F18" s="4"/>
      <c r="G18" s="4"/>
      <c r="H18" s="6">
        <f t="shared" si="0"/>
        <v>132426</v>
      </c>
      <c r="I18" s="2">
        <f t="shared" si="1"/>
        <v>115566</v>
      </c>
      <c r="J18" s="4">
        <f t="shared" si="2"/>
        <v>0.5028703703703703</v>
      </c>
      <c r="K18" s="5"/>
      <c r="L18" s="6"/>
    </row>
    <row r="19" spans="1:12" ht="15.75">
      <c r="A19" s="1">
        <v>44625</v>
      </c>
      <c r="B19" s="2">
        <v>18</v>
      </c>
      <c r="C19" s="3" t="s">
        <v>41</v>
      </c>
      <c r="D19">
        <v>20</v>
      </c>
      <c r="E19" s="2">
        <v>10019</v>
      </c>
      <c r="F19" s="4"/>
      <c r="G19" s="4"/>
      <c r="H19" s="6">
        <f t="shared" si="0"/>
        <v>142445</v>
      </c>
      <c r="I19" s="2">
        <f t="shared" si="1"/>
        <v>122364</v>
      </c>
      <c r="J19" s="4">
        <f t="shared" si="2"/>
        <v>0.5028703703703703</v>
      </c>
      <c r="K19" s="5"/>
      <c r="L19" s="6"/>
    </row>
    <row r="20" spans="1:12" ht="15.75">
      <c r="A20" s="1">
        <v>44626</v>
      </c>
      <c r="B20" s="2">
        <v>19</v>
      </c>
      <c r="C20" s="3" t="s">
        <v>42</v>
      </c>
      <c r="D20">
        <v>7</v>
      </c>
      <c r="E20" s="2">
        <v>2762</v>
      </c>
      <c r="F20" s="4"/>
      <c r="G20" s="4"/>
      <c r="H20" s="6">
        <f t="shared" si="0"/>
        <v>145207</v>
      </c>
      <c r="I20" s="2">
        <f t="shared" si="1"/>
        <v>129162</v>
      </c>
      <c r="J20" s="4">
        <f t="shared" si="2"/>
        <v>0.5028703703703703</v>
      </c>
      <c r="K20" s="5"/>
      <c r="L20" s="6"/>
    </row>
    <row r="21" spans="1:12" ht="15.75">
      <c r="A21" s="1">
        <v>44627</v>
      </c>
      <c r="B21" s="2">
        <v>20</v>
      </c>
      <c r="C21" s="3" t="s">
        <v>43</v>
      </c>
      <c r="D21">
        <v>20</v>
      </c>
      <c r="E21" s="2">
        <v>9541</v>
      </c>
      <c r="F21" s="4"/>
      <c r="G21" s="4"/>
      <c r="H21" s="6">
        <f t="shared" si="0"/>
        <v>154748</v>
      </c>
      <c r="I21" s="2">
        <f t="shared" si="1"/>
        <v>135960</v>
      </c>
      <c r="J21" s="4">
        <f t="shared" si="2"/>
        <v>0.5028703703703703</v>
      </c>
      <c r="K21" s="5"/>
      <c r="L21" s="6"/>
    </row>
    <row r="22" spans="1:12" ht="15.75">
      <c r="A22" s="1">
        <v>44628</v>
      </c>
      <c r="B22" s="2">
        <v>21</v>
      </c>
      <c r="C22" s="3" t="s">
        <v>44</v>
      </c>
      <c r="D22">
        <v>9</v>
      </c>
      <c r="E22" s="2">
        <v>4451</v>
      </c>
      <c r="F22" s="4"/>
      <c r="G22" s="4"/>
      <c r="H22" s="6">
        <f t="shared" si="0"/>
        <v>159199</v>
      </c>
      <c r="I22" s="2">
        <f t="shared" si="1"/>
        <v>142758</v>
      </c>
      <c r="J22" s="4">
        <f t="shared" si="2"/>
        <v>0.5028703703703703</v>
      </c>
      <c r="K22" s="5"/>
      <c r="L22" s="6"/>
    </row>
    <row r="23" spans="1:12" ht="15.75">
      <c r="A23" s="1">
        <v>44629</v>
      </c>
      <c r="B23" s="2">
        <v>22</v>
      </c>
      <c r="C23" s="3" t="s">
        <v>45</v>
      </c>
      <c r="D23">
        <v>9</v>
      </c>
      <c r="E23" s="2">
        <v>3779</v>
      </c>
      <c r="F23" s="4"/>
      <c r="G23" s="4"/>
      <c r="H23" s="6">
        <f t="shared" si="0"/>
        <v>162978</v>
      </c>
      <c r="I23" s="2">
        <f t="shared" si="1"/>
        <v>149556</v>
      </c>
      <c r="J23" s="4">
        <f t="shared" si="2"/>
        <v>0.5028703703703703</v>
      </c>
      <c r="K23" s="5"/>
      <c r="L23" s="6"/>
    </row>
    <row r="24" spans="1:12" ht="15.75">
      <c r="A24" s="1">
        <v>44630</v>
      </c>
      <c r="B24" s="2">
        <v>23</v>
      </c>
      <c r="C24" s="3" t="s">
        <v>46</v>
      </c>
      <c r="D24">
        <v>50</v>
      </c>
      <c r="E24" s="2">
        <v>25776</v>
      </c>
      <c r="F24" s="4"/>
      <c r="G24" s="4"/>
      <c r="H24" s="6">
        <f t="shared" si="0"/>
        <v>188754</v>
      </c>
      <c r="I24" s="2">
        <f t="shared" si="1"/>
        <v>156354</v>
      </c>
      <c r="J24" s="4">
        <f t="shared" si="2"/>
        <v>0.5028703703703703</v>
      </c>
      <c r="K24" s="5"/>
      <c r="L24" s="6"/>
    </row>
    <row r="25" spans="1:12" ht="15.75">
      <c r="A25" s="1">
        <v>44631</v>
      </c>
      <c r="B25" s="2">
        <v>24</v>
      </c>
      <c r="C25" s="3" t="s">
        <v>47</v>
      </c>
      <c r="D25">
        <v>8</v>
      </c>
      <c r="E25" s="2">
        <v>4185</v>
      </c>
      <c r="F25" s="4"/>
      <c r="G25" s="4"/>
      <c r="H25" s="6">
        <f t="shared" si="0"/>
        <v>192939</v>
      </c>
      <c r="I25" s="2">
        <f t="shared" si="1"/>
        <v>163152</v>
      </c>
      <c r="J25" s="4">
        <f t="shared" si="2"/>
        <v>0.5028703703703703</v>
      </c>
      <c r="K25" s="5"/>
      <c r="L25" s="6"/>
    </row>
    <row r="26" spans="1:12" ht="15.75">
      <c r="A26" s="1">
        <v>44632</v>
      </c>
      <c r="B26" s="2">
        <v>25</v>
      </c>
      <c r="C26" s="3" t="s">
        <v>48</v>
      </c>
      <c r="D26">
        <v>9</v>
      </c>
      <c r="E26" s="2">
        <v>4342</v>
      </c>
      <c r="F26" s="4"/>
      <c r="G26" s="4"/>
      <c r="H26" s="6">
        <f t="shared" si="0"/>
        <v>197281</v>
      </c>
      <c r="I26" s="2">
        <f t="shared" si="1"/>
        <v>169950</v>
      </c>
      <c r="J26" s="4">
        <f t="shared" si="2"/>
        <v>0.5028703703703703</v>
      </c>
      <c r="K26" s="5"/>
      <c r="L26" s="6"/>
    </row>
    <row r="27" spans="1:11" ht="15.75">
      <c r="A27" s="1">
        <v>44633</v>
      </c>
      <c r="B27" s="2">
        <v>26</v>
      </c>
      <c r="C27" s="3" t="s">
        <v>49</v>
      </c>
      <c r="D27">
        <v>20</v>
      </c>
      <c r="E27" s="2">
        <v>10087</v>
      </c>
      <c r="F27" s="4"/>
      <c r="G27" s="4"/>
      <c r="H27" s="6">
        <f t="shared" si="0"/>
        <v>207368</v>
      </c>
      <c r="I27" s="2">
        <f t="shared" si="1"/>
        <v>176748</v>
      </c>
      <c r="J27" s="4">
        <f t="shared" si="2"/>
        <v>0.5028703703703703</v>
      </c>
      <c r="K27" s="5"/>
    </row>
    <row r="28" spans="1:11" ht="15.75">
      <c r="A28" s="1">
        <v>44634</v>
      </c>
      <c r="B28" s="2">
        <v>27</v>
      </c>
      <c r="C28" s="3" t="s">
        <v>50</v>
      </c>
      <c r="D28">
        <v>27</v>
      </c>
      <c r="E28" s="2">
        <v>13808</v>
      </c>
      <c r="F28" s="4"/>
      <c r="G28" s="4"/>
      <c r="H28" s="6">
        <f t="shared" si="0"/>
        <v>221176</v>
      </c>
      <c r="I28" s="2">
        <f t="shared" si="1"/>
        <v>183546</v>
      </c>
      <c r="J28" s="4">
        <f t="shared" si="2"/>
        <v>0.5028703703703703</v>
      </c>
      <c r="K28" s="5"/>
    </row>
    <row r="29" spans="1:11" ht="15.75">
      <c r="A29" s="1">
        <v>44635</v>
      </c>
      <c r="B29" s="2">
        <v>28</v>
      </c>
      <c r="C29" s="3" t="s">
        <v>51</v>
      </c>
      <c r="D29">
        <v>21</v>
      </c>
      <c r="E29" s="2">
        <v>10685</v>
      </c>
      <c r="F29" s="4"/>
      <c r="G29" s="4"/>
      <c r="H29" s="6">
        <f t="shared" si="0"/>
        <v>231861</v>
      </c>
      <c r="I29" s="2">
        <f t="shared" si="1"/>
        <v>190344</v>
      </c>
      <c r="J29" s="4">
        <f t="shared" si="2"/>
        <v>0.5028703703703703</v>
      </c>
      <c r="K29" s="5"/>
    </row>
    <row r="30" spans="1:12" ht="15.75">
      <c r="A30" s="1">
        <v>44636</v>
      </c>
      <c r="B30" s="2">
        <v>29</v>
      </c>
      <c r="C30" s="3" t="s">
        <v>52</v>
      </c>
      <c r="D30">
        <v>9</v>
      </c>
      <c r="E30" s="2">
        <v>4503</v>
      </c>
      <c r="F30" s="4"/>
      <c r="G30" s="4"/>
      <c r="H30" s="6">
        <f t="shared" si="0"/>
        <v>236364</v>
      </c>
      <c r="I30" s="2">
        <f t="shared" si="1"/>
        <v>197142</v>
      </c>
      <c r="J30" s="4">
        <f t="shared" si="2"/>
        <v>0.5028703703703703</v>
      </c>
      <c r="K30" s="5"/>
      <c r="L30" s="6"/>
    </row>
    <row r="31" spans="1:12" ht="15.75">
      <c r="A31" s="1">
        <v>44637</v>
      </c>
      <c r="B31" s="2">
        <v>30</v>
      </c>
      <c r="C31" s="3" t="s">
        <v>53</v>
      </c>
      <c r="D31">
        <v>9</v>
      </c>
      <c r="E31" s="2">
        <v>4610</v>
      </c>
      <c r="F31" s="4"/>
      <c r="G31" s="4"/>
      <c r="H31" s="6">
        <f t="shared" si="0"/>
        <v>240974</v>
      </c>
      <c r="I31" s="2">
        <f t="shared" si="1"/>
        <v>203940</v>
      </c>
      <c r="J31" s="4">
        <f t="shared" si="2"/>
        <v>0.5028703703703703</v>
      </c>
      <c r="K31" s="5"/>
      <c r="L31" s="6"/>
    </row>
    <row r="32" spans="1:12" ht="15.75">
      <c r="A32" s="1">
        <v>44638</v>
      </c>
      <c r="B32" s="2">
        <v>31</v>
      </c>
      <c r="C32" s="3" t="s">
        <v>54</v>
      </c>
      <c r="D32">
        <v>10</v>
      </c>
      <c r="E32" s="2">
        <v>4942</v>
      </c>
      <c r="F32" s="4"/>
      <c r="G32" s="4"/>
      <c r="H32" s="6">
        <f t="shared" si="0"/>
        <v>245916</v>
      </c>
      <c r="I32" s="2">
        <f t="shared" si="1"/>
        <v>210738</v>
      </c>
      <c r="J32" s="4">
        <f t="shared" si="2"/>
        <v>0.5028703703703703</v>
      </c>
      <c r="K32" s="5"/>
      <c r="L32" s="6"/>
    </row>
    <row r="33" spans="1:12" ht="15.75">
      <c r="A33" s="1">
        <v>44639</v>
      </c>
      <c r="B33" s="2">
        <v>32</v>
      </c>
      <c r="C33" s="3" t="s">
        <v>55</v>
      </c>
      <c r="D33">
        <v>24</v>
      </c>
      <c r="E33" s="2">
        <v>11859</v>
      </c>
      <c r="F33" s="4"/>
      <c r="G33" s="4"/>
      <c r="H33" s="6">
        <f t="shared" si="0"/>
        <v>257775</v>
      </c>
      <c r="I33" s="2">
        <f t="shared" si="1"/>
        <v>217536</v>
      </c>
      <c r="J33" s="4">
        <f t="shared" si="2"/>
        <v>0.5028703703703703</v>
      </c>
      <c r="K33" s="5"/>
      <c r="L33" s="6"/>
    </row>
    <row r="34" spans="1:12" ht="15.75">
      <c r="A34" s="1">
        <v>44640</v>
      </c>
      <c r="B34" s="2">
        <v>33</v>
      </c>
      <c r="C34" s="3" t="s">
        <v>56</v>
      </c>
      <c r="D34">
        <v>8</v>
      </c>
      <c r="E34" s="2">
        <v>3763</v>
      </c>
      <c r="F34" s="4"/>
      <c r="G34" s="4"/>
      <c r="H34" s="6">
        <f t="shared" si="0"/>
        <v>261538</v>
      </c>
      <c r="I34" s="2">
        <f t="shared" si="1"/>
        <v>224334</v>
      </c>
      <c r="J34" s="4">
        <f t="shared" si="2"/>
        <v>0.5028703703703703</v>
      </c>
      <c r="K34" s="5"/>
      <c r="L34" s="6"/>
    </row>
    <row r="35" spans="1:11" ht="15.75">
      <c r="A35" s="1">
        <v>44641</v>
      </c>
      <c r="B35" s="2">
        <v>34</v>
      </c>
      <c r="C35" s="3" t="s">
        <v>57</v>
      </c>
      <c r="D35">
        <v>9</v>
      </c>
      <c r="E35" s="2">
        <v>4497</v>
      </c>
      <c r="F35" s="4"/>
      <c r="G35" s="4"/>
      <c r="H35" s="6">
        <f t="shared" si="0"/>
        <v>266035</v>
      </c>
      <c r="I35" s="2">
        <f t="shared" si="1"/>
        <v>231132</v>
      </c>
      <c r="J35" s="4">
        <f t="shared" si="2"/>
        <v>0.5028703703703703</v>
      </c>
      <c r="K35" s="5"/>
    </row>
    <row r="36" spans="1:11" ht="15.75">
      <c r="A36" s="1">
        <v>44642</v>
      </c>
      <c r="B36" s="2">
        <v>35</v>
      </c>
      <c r="C36" s="3" t="s">
        <v>58</v>
      </c>
      <c r="D36">
        <v>9</v>
      </c>
      <c r="E36" s="2">
        <v>4942</v>
      </c>
      <c r="F36" s="4"/>
      <c r="G36" s="4"/>
      <c r="H36" s="6">
        <f t="shared" si="0"/>
        <v>270977</v>
      </c>
      <c r="I36" s="2">
        <f t="shared" si="1"/>
        <v>237930</v>
      </c>
      <c r="J36" s="4">
        <f t="shared" si="2"/>
        <v>0.5028703703703703</v>
      </c>
      <c r="K36" s="5"/>
    </row>
    <row r="37" spans="1:11" ht="15.75">
      <c r="A37" s="1">
        <v>44643</v>
      </c>
      <c r="B37" s="2">
        <v>36</v>
      </c>
      <c r="C37" s="3" t="s">
        <v>59</v>
      </c>
      <c r="D37">
        <v>15</v>
      </c>
      <c r="E37" s="2">
        <v>7408</v>
      </c>
      <c r="F37" s="4"/>
      <c r="G37" s="4"/>
      <c r="H37" s="6">
        <f t="shared" si="0"/>
        <v>278385</v>
      </c>
      <c r="I37" s="2">
        <f t="shared" si="1"/>
        <v>244728</v>
      </c>
      <c r="J37" s="4">
        <f t="shared" si="2"/>
        <v>0.5028703703703703</v>
      </c>
      <c r="K37" s="5"/>
    </row>
    <row r="38" spans="1:11" ht="15.75">
      <c r="A38" s="1">
        <v>44644</v>
      </c>
      <c r="B38" s="2">
        <v>37</v>
      </c>
      <c r="C38" s="3" t="s">
        <v>60</v>
      </c>
      <c r="D38">
        <v>6</v>
      </c>
      <c r="E38" s="2">
        <v>3204</v>
      </c>
      <c r="F38" s="4"/>
      <c r="G38" s="4"/>
      <c r="H38" s="6">
        <f t="shared" si="0"/>
        <v>281589</v>
      </c>
      <c r="I38" s="2">
        <f t="shared" si="1"/>
        <v>251526</v>
      </c>
      <c r="J38" s="4">
        <f t="shared" si="2"/>
        <v>0.5028703703703703</v>
      </c>
      <c r="K38" s="5"/>
    </row>
    <row r="39" spans="1:11" ht="15.75">
      <c r="A39" s="1">
        <v>44645</v>
      </c>
      <c r="B39" s="2">
        <v>38</v>
      </c>
      <c r="C39" s="3" t="s">
        <v>61</v>
      </c>
      <c r="D39">
        <v>8</v>
      </c>
      <c r="E39" s="2">
        <v>3375</v>
      </c>
      <c r="F39" s="4"/>
      <c r="G39" s="4"/>
      <c r="H39" s="6">
        <f t="shared" si="0"/>
        <v>284964</v>
      </c>
      <c r="I39" s="2">
        <f t="shared" si="1"/>
        <v>258324</v>
      </c>
      <c r="J39" s="4">
        <f t="shared" si="2"/>
        <v>0.5028703703703703</v>
      </c>
      <c r="K39" s="5"/>
    </row>
    <row r="40" spans="1:11" ht="15.75">
      <c r="A40" s="1">
        <v>44646</v>
      </c>
      <c r="B40" s="2">
        <v>39</v>
      </c>
      <c r="C40" s="3" t="s">
        <v>62</v>
      </c>
      <c r="D40">
        <v>17</v>
      </c>
      <c r="E40" s="2">
        <v>7972</v>
      </c>
      <c r="F40" s="4"/>
      <c r="G40" s="4"/>
      <c r="H40" s="6">
        <f t="shared" si="0"/>
        <v>292936</v>
      </c>
      <c r="I40" s="2">
        <f t="shared" si="1"/>
        <v>265122</v>
      </c>
      <c r="J40" s="4">
        <f t="shared" si="2"/>
        <v>0.5028703703703703</v>
      </c>
      <c r="K40" s="5"/>
    </row>
    <row r="41" spans="1:11" ht="15.75">
      <c r="A41" s="1">
        <v>44647</v>
      </c>
      <c r="B41" s="2">
        <v>40</v>
      </c>
      <c r="C41" s="3" t="s">
        <v>63</v>
      </c>
      <c r="D41">
        <v>13</v>
      </c>
      <c r="E41" s="2">
        <v>6610</v>
      </c>
      <c r="F41" s="4"/>
      <c r="G41" s="4"/>
      <c r="H41" s="6">
        <f t="shared" si="0"/>
        <v>299546</v>
      </c>
      <c r="I41" s="2">
        <f t="shared" si="1"/>
        <v>271920</v>
      </c>
      <c r="J41" s="4">
        <f t="shared" si="2"/>
        <v>0.5028703703703703</v>
      </c>
      <c r="K41" s="5"/>
    </row>
    <row r="42" spans="1:11" ht="12.75">
      <c r="A42" s="1">
        <v>44648</v>
      </c>
      <c r="B42" s="2">
        <v>41</v>
      </c>
      <c r="C42" t="s">
        <v>64</v>
      </c>
      <c r="D42">
        <v>14</v>
      </c>
      <c r="E42" s="2">
        <v>6747</v>
      </c>
      <c r="F42" s="4"/>
      <c r="G42" s="4"/>
      <c r="H42" s="6">
        <f t="shared" si="0"/>
        <v>306293</v>
      </c>
      <c r="I42" s="2">
        <f t="shared" si="1"/>
        <v>278718</v>
      </c>
      <c r="J42" s="4">
        <f t="shared" si="2"/>
        <v>0.5028703703703703</v>
      </c>
      <c r="K42" s="5"/>
    </row>
    <row r="43" spans="1:11" ht="15.75">
      <c r="A43" s="1">
        <v>44649</v>
      </c>
      <c r="B43" s="2">
        <v>42</v>
      </c>
      <c r="C43" s="3" t="s">
        <v>65</v>
      </c>
      <c r="D43">
        <v>19</v>
      </c>
      <c r="E43" s="2">
        <v>9359</v>
      </c>
      <c r="F43" s="4"/>
      <c r="G43" s="4"/>
      <c r="H43" s="6">
        <f t="shared" si="0"/>
        <v>315652</v>
      </c>
      <c r="I43" s="2">
        <f t="shared" si="1"/>
        <v>285516</v>
      </c>
      <c r="J43" s="4">
        <f t="shared" si="2"/>
        <v>0.5028703703703703</v>
      </c>
      <c r="K43" s="5"/>
    </row>
    <row r="44" spans="1:11" ht="15.75">
      <c r="A44" s="1">
        <v>44650</v>
      </c>
      <c r="B44" s="2">
        <v>43</v>
      </c>
      <c r="C44" s="3" t="s">
        <v>66</v>
      </c>
      <c r="D44">
        <v>16</v>
      </c>
      <c r="E44" s="2">
        <v>8102</v>
      </c>
      <c r="F44" s="4"/>
      <c r="G44" s="4"/>
      <c r="H44" s="6">
        <f t="shared" si="0"/>
        <v>323754</v>
      </c>
      <c r="I44" s="2">
        <f t="shared" si="1"/>
        <v>292314</v>
      </c>
      <c r="J44" s="4">
        <f t="shared" si="2"/>
        <v>0.5028703703703703</v>
      </c>
      <c r="K44" s="5"/>
    </row>
    <row r="45" spans="1:11" ht="15.75">
      <c r="A45" s="1">
        <v>44651</v>
      </c>
      <c r="B45" s="2">
        <v>44</v>
      </c>
      <c r="C45" s="3" t="s">
        <v>67</v>
      </c>
      <c r="D45">
        <v>9</v>
      </c>
      <c r="E45" s="2">
        <v>4137</v>
      </c>
      <c r="F45" s="4"/>
      <c r="G45" s="4"/>
      <c r="H45" s="6">
        <f t="shared" si="0"/>
        <v>327891</v>
      </c>
      <c r="I45" s="2">
        <f t="shared" si="1"/>
        <v>299112</v>
      </c>
      <c r="J45" s="4">
        <f t="shared" si="2"/>
        <v>0.5028703703703703</v>
      </c>
      <c r="K45" s="5"/>
    </row>
    <row r="46" spans="1:11" ht="15.75">
      <c r="A46" s="1">
        <v>44652</v>
      </c>
      <c r="B46" s="2">
        <v>45</v>
      </c>
      <c r="C46" s="3" t="s">
        <v>68</v>
      </c>
      <c r="D46">
        <v>14</v>
      </c>
      <c r="E46" s="2">
        <v>6819</v>
      </c>
      <c r="F46" s="4"/>
      <c r="G46" s="4"/>
      <c r="H46" s="6">
        <f t="shared" si="0"/>
        <v>334710</v>
      </c>
      <c r="I46" s="2">
        <f t="shared" si="1"/>
        <v>305910</v>
      </c>
      <c r="J46" s="4">
        <f t="shared" si="2"/>
        <v>0.5028703703703703</v>
      </c>
      <c r="K46" s="5"/>
    </row>
    <row r="47" spans="1:11" ht="15.75">
      <c r="A47" s="1">
        <v>44653</v>
      </c>
      <c r="B47" s="2">
        <v>46</v>
      </c>
      <c r="C47" s="3" t="s">
        <v>69</v>
      </c>
      <c r="D47">
        <v>5</v>
      </c>
      <c r="E47" s="2">
        <v>2256</v>
      </c>
      <c r="F47" s="4"/>
      <c r="G47" s="4"/>
      <c r="H47" s="6">
        <f t="shared" si="0"/>
        <v>336966</v>
      </c>
      <c r="I47" s="2">
        <f t="shared" si="1"/>
        <v>312708</v>
      </c>
      <c r="J47" s="4">
        <f t="shared" si="2"/>
        <v>0.5028703703703703</v>
      </c>
      <c r="K47" s="5"/>
    </row>
    <row r="48" spans="1:11" ht="15.75">
      <c r="A48" s="1">
        <v>44654</v>
      </c>
      <c r="B48" s="2">
        <v>47</v>
      </c>
      <c r="C48" s="3" t="s">
        <v>70</v>
      </c>
      <c r="D48">
        <v>19</v>
      </c>
      <c r="E48" s="2">
        <v>9081</v>
      </c>
      <c r="F48" s="4"/>
      <c r="G48" s="4"/>
      <c r="H48" s="6">
        <f t="shared" si="0"/>
        <v>346047</v>
      </c>
      <c r="I48" s="2">
        <f t="shared" si="1"/>
        <v>319506</v>
      </c>
      <c r="J48" s="4">
        <f t="shared" si="2"/>
        <v>0.5028703703703703</v>
      </c>
      <c r="K48" s="5"/>
    </row>
    <row r="49" spans="1:11" ht="15.75">
      <c r="A49" s="1">
        <v>44655</v>
      </c>
      <c r="B49" s="2">
        <v>48</v>
      </c>
      <c r="C49" s="3" t="s">
        <v>71</v>
      </c>
      <c r="D49">
        <v>11</v>
      </c>
      <c r="E49" s="2">
        <v>5392</v>
      </c>
      <c r="F49" s="4"/>
      <c r="G49" s="4"/>
      <c r="H49" s="6">
        <f t="shared" si="0"/>
        <v>351439</v>
      </c>
      <c r="I49" s="2">
        <f t="shared" si="1"/>
        <v>326304</v>
      </c>
      <c r="J49" s="4">
        <f t="shared" si="2"/>
        <v>0.5028703703703703</v>
      </c>
      <c r="K49" s="5"/>
    </row>
    <row r="50" spans="1:11" ht="15.75">
      <c r="A50" s="1">
        <v>44656</v>
      </c>
      <c r="B50" s="2">
        <v>49</v>
      </c>
      <c r="C50" s="3" t="s">
        <v>72</v>
      </c>
      <c r="D50">
        <v>14</v>
      </c>
      <c r="E50" s="2">
        <v>7264</v>
      </c>
      <c r="F50" s="4"/>
      <c r="G50" s="4"/>
      <c r="H50" s="6">
        <f t="shared" si="0"/>
        <v>358703</v>
      </c>
      <c r="I50" s="2">
        <f t="shared" si="1"/>
        <v>333102</v>
      </c>
      <c r="J50" s="4">
        <f t="shared" si="2"/>
        <v>0.5028703703703703</v>
      </c>
      <c r="K50" s="5"/>
    </row>
    <row r="51" spans="1:11" ht="15.75">
      <c r="A51" s="1">
        <v>44657</v>
      </c>
      <c r="B51" s="2">
        <v>50</v>
      </c>
      <c r="C51" s="3" t="s">
        <v>73</v>
      </c>
      <c r="D51">
        <v>14</v>
      </c>
      <c r="E51" s="2">
        <v>7206</v>
      </c>
      <c r="F51" s="4"/>
      <c r="G51" s="4"/>
      <c r="H51" s="6">
        <f t="shared" si="0"/>
        <v>365909</v>
      </c>
      <c r="I51" s="2">
        <f t="shared" si="1"/>
        <v>339900</v>
      </c>
      <c r="J51" s="4">
        <f t="shared" si="2"/>
        <v>0.5028703703703703</v>
      </c>
      <c r="K51" s="5"/>
    </row>
    <row r="52" spans="1:11" ht="15.75">
      <c r="A52" s="1">
        <v>44658</v>
      </c>
      <c r="B52" s="2">
        <v>51</v>
      </c>
      <c r="C52" s="3" t="s">
        <v>74</v>
      </c>
      <c r="D52">
        <v>7</v>
      </c>
      <c r="E52" s="2">
        <v>2944</v>
      </c>
      <c r="F52" s="4"/>
      <c r="G52" s="4"/>
      <c r="H52" s="6">
        <f t="shared" si="0"/>
        <v>368853</v>
      </c>
      <c r="I52" s="2">
        <f t="shared" si="1"/>
        <v>346698</v>
      </c>
      <c r="J52" s="4">
        <f t="shared" si="2"/>
        <v>0.5028703703703703</v>
      </c>
      <c r="K52" s="5"/>
    </row>
    <row r="53" spans="1:11" ht="15.75">
      <c r="A53" s="1">
        <v>44659</v>
      </c>
      <c r="B53" s="2">
        <v>52</v>
      </c>
      <c r="C53" s="3" t="s">
        <v>75</v>
      </c>
      <c r="D53">
        <v>5</v>
      </c>
      <c r="E53" s="2">
        <v>2323</v>
      </c>
      <c r="F53" s="4"/>
      <c r="G53" s="4"/>
      <c r="H53" s="6">
        <f t="shared" si="0"/>
        <v>371176</v>
      </c>
      <c r="I53" s="2">
        <f t="shared" si="1"/>
        <v>353496</v>
      </c>
      <c r="J53" s="4">
        <f t="shared" si="2"/>
        <v>0.5028703703703703</v>
      </c>
      <c r="K53" s="5"/>
    </row>
    <row r="54" spans="1:11" ht="15.75">
      <c r="A54" s="1">
        <v>44660</v>
      </c>
      <c r="B54" s="2">
        <v>53</v>
      </c>
      <c r="C54" s="3" t="s">
        <v>76</v>
      </c>
      <c r="D54">
        <v>6</v>
      </c>
      <c r="E54" s="2">
        <v>2967</v>
      </c>
      <c r="F54" s="4"/>
      <c r="G54" s="4"/>
      <c r="H54" s="6">
        <f t="shared" si="0"/>
        <v>374143</v>
      </c>
      <c r="I54" s="2">
        <f t="shared" si="1"/>
        <v>360294</v>
      </c>
      <c r="J54" s="4">
        <f t="shared" si="2"/>
        <v>0.5028703703703703</v>
      </c>
      <c r="K54" s="5"/>
    </row>
    <row r="55" spans="1:11" ht="15.75">
      <c r="A55" s="1">
        <v>44661</v>
      </c>
      <c r="B55" s="2">
        <v>54</v>
      </c>
      <c r="C55" s="3" t="s">
        <v>77</v>
      </c>
      <c r="D55">
        <v>28</v>
      </c>
      <c r="E55" s="2">
        <v>13567</v>
      </c>
      <c r="F55" s="4"/>
      <c r="G55" s="4"/>
      <c r="H55" s="6">
        <f t="shared" si="0"/>
        <v>387710</v>
      </c>
      <c r="I55" s="2">
        <f t="shared" si="1"/>
        <v>367092</v>
      </c>
      <c r="J55" s="4">
        <f t="shared" si="2"/>
        <v>0.5028703703703703</v>
      </c>
      <c r="K55" s="5"/>
    </row>
    <row r="56" spans="1:11" ht="15.75">
      <c r="A56" s="1">
        <v>44662</v>
      </c>
      <c r="B56" s="2">
        <v>55</v>
      </c>
      <c r="C56" s="3" t="s">
        <v>78</v>
      </c>
      <c r="D56">
        <v>14</v>
      </c>
      <c r="E56" s="2">
        <v>6167</v>
      </c>
      <c r="F56" s="4"/>
      <c r="G56" s="4"/>
      <c r="H56" s="6">
        <f t="shared" si="0"/>
        <v>393877</v>
      </c>
      <c r="I56" s="2">
        <f t="shared" si="1"/>
        <v>373890</v>
      </c>
      <c r="J56" s="4">
        <f t="shared" si="2"/>
        <v>0.5028703703703703</v>
      </c>
      <c r="K56" s="5"/>
    </row>
    <row r="57" spans="1:11" ht="15.75">
      <c r="A57" s="1">
        <v>44663</v>
      </c>
      <c r="B57" s="2">
        <v>56</v>
      </c>
      <c r="C57" s="3" t="s">
        <v>79</v>
      </c>
      <c r="D57">
        <v>18</v>
      </c>
      <c r="E57" s="2">
        <v>8972</v>
      </c>
      <c r="F57" s="4"/>
      <c r="G57" s="4"/>
      <c r="H57" s="6">
        <f t="shared" si="0"/>
        <v>402849</v>
      </c>
      <c r="I57" s="2">
        <f t="shared" si="1"/>
        <v>380688</v>
      </c>
      <c r="J57" s="4">
        <f t="shared" si="2"/>
        <v>0.5028703703703703</v>
      </c>
      <c r="K57" s="5"/>
    </row>
    <row r="58" spans="1:11" ht="15.75">
      <c r="A58" s="1">
        <v>44664</v>
      </c>
      <c r="B58" s="2">
        <v>57</v>
      </c>
      <c r="C58" s="3" t="s">
        <v>80</v>
      </c>
      <c r="D58">
        <v>6</v>
      </c>
      <c r="E58" s="2">
        <v>2856</v>
      </c>
      <c r="F58" s="4"/>
      <c r="G58" s="4"/>
      <c r="H58" s="6">
        <f t="shared" si="0"/>
        <v>405705</v>
      </c>
      <c r="I58" s="2">
        <f t="shared" si="1"/>
        <v>387486</v>
      </c>
      <c r="J58" s="4">
        <f t="shared" si="2"/>
        <v>0.5028703703703703</v>
      </c>
      <c r="K58" s="5"/>
    </row>
    <row r="59" spans="1:11" ht="15.75">
      <c r="A59" s="1">
        <v>44665</v>
      </c>
      <c r="B59" s="2">
        <v>58</v>
      </c>
      <c r="C59" s="3" t="s">
        <v>81</v>
      </c>
      <c r="D59">
        <v>22</v>
      </c>
      <c r="E59" s="2">
        <v>11277</v>
      </c>
      <c r="F59" s="4"/>
      <c r="G59" s="4"/>
      <c r="H59" s="6">
        <f t="shared" si="0"/>
        <v>416982</v>
      </c>
      <c r="I59" s="2">
        <f t="shared" si="1"/>
        <v>394284</v>
      </c>
      <c r="J59" s="4">
        <f t="shared" si="2"/>
        <v>0.5028703703703703</v>
      </c>
      <c r="K59" s="5"/>
    </row>
    <row r="60" spans="1:11" ht="15.75">
      <c r="A60" s="1">
        <v>44666</v>
      </c>
      <c r="B60" s="2">
        <v>59</v>
      </c>
      <c r="C60" s="3" t="s">
        <v>82</v>
      </c>
      <c r="D60">
        <v>4</v>
      </c>
      <c r="E60" s="2">
        <v>1507</v>
      </c>
      <c r="F60" s="4"/>
      <c r="G60" s="4"/>
      <c r="H60" s="6">
        <f t="shared" si="0"/>
        <v>418489</v>
      </c>
      <c r="I60" s="2">
        <f t="shared" si="1"/>
        <v>401082</v>
      </c>
      <c r="J60" s="4">
        <f t="shared" si="2"/>
        <v>0.5028703703703703</v>
      </c>
      <c r="K60" s="5"/>
    </row>
    <row r="61" spans="1:11" ht="15.75">
      <c r="A61" s="1">
        <v>44667</v>
      </c>
      <c r="B61" s="2">
        <v>60</v>
      </c>
      <c r="C61" s="3" t="s">
        <v>83</v>
      </c>
      <c r="D61">
        <v>8</v>
      </c>
      <c r="E61" s="2">
        <v>3803</v>
      </c>
      <c r="F61" s="4"/>
      <c r="G61" s="4"/>
      <c r="H61" s="6">
        <f t="shared" si="0"/>
        <v>422292</v>
      </c>
      <c r="I61" s="2">
        <f t="shared" si="1"/>
        <v>407880</v>
      </c>
      <c r="J61" s="4">
        <f t="shared" si="2"/>
        <v>0.5028703703703703</v>
      </c>
      <c r="K61" s="5"/>
    </row>
    <row r="62" spans="1:11" ht="15.75">
      <c r="A62" s="1">
        <v>44668</v>
      </c>
      <c r="B62" s="2">
        <v>61</v>
      </c>
      <c r="C62" s="3" t="s">
        <v>84</v>
      </c>
      <c r="D62">
        <v>5</v>
      </c>
      <c r="E62" s="2">
        <v>2187</v>
      </c>
      <c r="F62" s="4"/>
      <c r="G62" s="4"/>
      <c r="H62" s="6">
        <f t="shared" si="0"/>
        <v>424479</v>
      </c>
      <c r="I62" s="2">
        <f t="shared" si="1"/>
        <v>414678</v>
      </c>
      <c r="J62" s="4">
        <f t="shared" si="2"/>
        <v>0.5028703703703703</v>
      </c>
      <c r="K62" s="5"/>
    </row>
    <row r="63" spans="1:11" ht="15.75">
      <c r="A63" s="1">
        <v>44669</v>
      </c>
      <c r="B63" s="2">
        <v>62</v>
      </c>
      <c r="C63" s="3" t="s">
        <v>85</v>
      </c>
      <c r="D63">
        <v>10</v>
      </c>
      <c r="E63" s="2">
        <v>5151</v>
      </c>
      <c r="F63" s="4"/>
      <c r="G63" s="4"/>
      <c r="H63" s="6">
        <f t="shared" si="0"/>
        <v>429630</v>
      </c>
      <c r="I63" s="2">
        <f t="shared" si="1"/>
        <v>421476</v>
      </c>
      <c r="J63" s="4">
        <f t="shared" si="2"/>
        <v>0.5028703703703703</v>
      </c>
      <c r="K63" s="5"/>
    </row>
    <row r="64" spans="1:11" ht="15.75">
      <c r="A64" s="1">
        <v>44670</v>
      </c>
      <c r="B64" s="2">
        <v>63</v>
      </c>
      <c r="C64" s="3" t="s">
        <v>86</v>
      </c>
      <c r="D64">
        <v>13</v>
      </c>
      <c r="E64" s="2">
        <v>6763</v>
      </c>
      <c r="F64" s="4"/>
      <c r="G64" s="4"/>
      <c r="H64" s="6">
        <f t="shared" si="0"/>
        <v>436393</v>
      </c>
      <c r="I64" s="2">
        <f t="shared" si="1"/>
        <v>428274</v>
      </c>
      <c r="J64" s="4">
        <f t="shared" si="2"/>
        <v>0.5028703703703703</v>
      </c>
      <c r="K64" s="5"/>
    </row>
    <row r="65" spans="1:11" ht="15.75">
      <c r="A65" s="1">
        <v>44671</v>
      </c>
      <c r="B65" s="2">
        <v>64</v>
      </c>
      <c r="C65" s="3" t="s">
        <v>87</v>
      </c>
      <c r="D65">
        <v>4</v>
      </c>
      <c r="E65" s="2">
        <v>1696</v>
      </c>
      <c r="F65" s="4"/>
      <c r="G65" s="4"/>
      <c r="H65" s="6">
        <f t="shared" si="0"/>
        <v>438089</v>
      </c>
      <c r="I65" s="2">
        <f t="shared" si="1"/>
        <v>435072</v>
      </c>
      <c r="J65" s="4">
        <f t="shared" si="2"/>
        <v>0.5028703703703703</v>
      </c>
      <c r="K65" s="5"/>
    </row>
    <row r="66" spans="1:11" ht="15.75">
      <c r="A66" s="1">
        <v>44672</v>
      </c>
      <c r="B66" s="2">
        <v>65</v>
      </c>
      <c r="C66" s="3" t="s">
        <v>88</v>
      </c>
      <c r="D66">
        <v>9</v>
      </c>
      <c r="E66" s="2">
        <v>3828</v>
      </c>
      <c r="F66" s="4"/>
      <c r="G66" s="4"/>
      <c r="H66" s="6">
        <f t="shared" si="0"/>
        <v>441917</v>
      </c>
      <c r="I66" s="2">
        <f t="shared" si="1"/>
        <v>441870</v>
      </c>
      <c r="J66" s="4">
        <f t="shared" si="2"/>
        <v>0.5028703703703703</v>
      </c>
      <c r="K66" s="5"/>
    </row>
    <row r="67" spans="1:11" ht="15.75">
      <c r="A67" s="1">
        <v>44673</v>
      </c>
      <c r="B67" s="2">
        <v>66</v>
      </c>
      <c r="C67" s="3" t="s">
        <v>89</v>
      </c>
      <c r="D67">
        <v>8</v>
      </c>
      <c r="E67" s="2">
        <v>3790</v>
      </c>
      <c r="F67" s="4"/>
      <c r="G67" s="4"/>
      <c r="H67" s="6">
        <f t="shared" si="0"/>
        <v>445707</v>
      </c>
      <c r="I67" s="2">
        <f t="shared" si="1"/>
        <v>448668</v>
      </c>
      <c r="J67" s="4">
        <f t="shared" si="2"/>
        <v>0.5028703703703703</v>
      </c>
      <c r="K67" s="5"/>
    </row>
    <row r="68" spans="1:11" ht="15.75">
      <c r="A68" s="1">
        <v>44674</v>
      </c>
      <c r="B68" s="2">
        <v>67</v>
      </c>
      <c r="C68" s="3" t="s">
        <v>90</v>
      </c>
      <c r="D68">
        <v>16</v>
      </c>
      <c r="E68" s="2">
        <v>7900</v>
      </c>
      <c r="F68" s="4"/>
      <c r="G68" s="4"/>
      <c r="H68" s="6">
        <f>H67+E68</f>
        <v>453607</v>
      </c>
      <c r="I68" s="2">
        <f>I67+6798</f>
        <v>455466</v>
      </c>
      <c r="J68" s="4">
        <f>J67+F68</f>
        <v>0.5028703703703703</v>
      </c>
      <c r="K68" s="5"/>
    </row>
    <row r="69" spans="1:11" ht="15.75">
      <c r="A69" s="1">
        <v>44675</v>
      </c>
      <c r="B69" s="2">
        <v>68</v>
      </c>
      <c r="C69" s="3" t="s">
        <v>91</v>
      </c>
      <c r="D69">
        <v>21</v>
      </c>
      <c r="E69" s="2">
        <v>9531</v>
      </c>
      <c r="F69" s="4"/>
      <c r="G69" s="4"/>
      <c r="H69" s="6">
        <f>H68+E69</f>
        <v>463138</v>
      </c>
      <c r="I69" s="2">
        <f>I68+6798</f>
        <v>462264</v>
      </c>
      <c r="J69" s="4">
        <f>J68+F69</f>
        <v>0.5028703703703703</v>
      </c>
      <c r="K69" s="5"/>
    </row>
    <row r="70" spans="1:11" ht="15.75">
      <c r="A70" s="1">
        <v>44676</v>
      </c>
      <c r="B70" s="2">
        <v>69</v>
      </c>
      <c r="C70" s="3" t="s">
        <v>92</v>
      </c>
      <c r="D70">
        <v>14</v>
      </c>
      <c r="E70" s="2">
        <v>6401</v>
      </c>
      <c r="F70" s="4"/>
      <c r="G70" s="4"/>
      <c r="H70" s="6">
        <f>H69+E70</f>
        <v>469539</v>
      </c>
      <c r="I70" s="2">
        <f>I69+6798</f>
        <v>469062</v>
      </c>
      <c r="J70" s="4">
        <f>J69+F70</f>
        <v>0.5028703703703703</v>
      </c>
      <c r="K70" s="5"/>
    </row>
    <row r="71" spans="1:11" ht="15.75">
      <c r="A71" s="1">
        <v>44677</v>
      </c>
      <c r="B71" s="2">
        <v>70</v>
      </c>
      <c r="C71" s="3" t="s">
        <v>93</v>
      </c>
      <c r="D71">
        <v>9</v>
      </c>
      <c r="E71" s="2">
        <v>4778</v>
      </c>
      <c r="F71" s="4"/>
      <c r="G71" s="4"/>
      <c r="H71" s="6">
        <f>H70+E71</f>
        <v>474317</v>
      </c>
      <c r="I71" s="2">
        <f>I70+6798</f>
        <v>475860</v>
      </c>
      <c r="J71" s="4">
        <f>J70+F71</f>
        <v>0.5028703703703703</v>
      </c>
      <c r="K71" s="5"/>
    </row>
    <row r="72" spans="1:7" ht="15.75">
      <c r="A72" s="2"/>
      <c r="C72" s="3" t="s">
        <v>98</v>
      </c>
      <c r="D72">
        <v>967</v>
      </c>
      <c r="E72" s="6">
        <f>SUM(E2:E71)</f>
        <v>474317</v>
      </c>
      <c r="F72" s="8">
        <f>SUM(F2:F71)</f>
        <v>0.5028703703703703</v>
      </c>
      <c r="G72" s="8">
        <f>SUM(G2:G71)</f>
        <v>1.215486111111111</v>
      </c>
    </row>
    <row r="73" spans="3:5" ht="15.75">
      <c r="C73" s="3" t="s">
        <v>99</v>
      </c>
      <c r="E73" s="6">
        <f>AVERAGE(E2:E71)</f>
        <v>6775.957142857143</v>
      </c>
    </row>
  </sheetData>
  <conditionalFormatting sqref="H3:H71">
    <cfRule type="expression" priority="1" dxfId="2" stopIfTrue="1">
      <formula>A3&lt;=TODAY()</formula>
    </cfRule>
  </conditionalFormatting>
  <conditionalFormatting sqref="A2:A71">
    <cfRule type="cellIs" priority="2" dxfId="2" operator="lessThanOrEqual" stopIfTrue="1">
      <formula>TODAY()</formula>
    </cfRule>
  </conditionalFormatting>
  <conditionalFormatting sqref="H2">
    <cfRule type="expression" priority="3" dxfId="2" stopIfTrue="1">
      <formula>$A$2&lt;=TODAY()</formula>
    </cfRule>
  </conditionalFormatting>
  <conditionalFormatting sqref="E2:E71">
    <cfRule type="cellIs" priority="4" dxfId="3" operator="greaterThan" stopIfTrue="1">
      <formula>$E$73</formula>
    </cfRule>
  </conditionalFormatting>
  <conditionalFormatting sqref="F2:F71">
    <cfRule type="cellIs" priority="5" dxfId="0" operator="greaterThan" stopIfTrue="1">
      <formula>0.0486111111111111</formula>
    </cfRule>
  </conditionalFormatting>
  <hyperlinks>
    <hyperlink ref="C6" location="toc11" display="toc11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 Greaves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Chris075</dc:creator>
  <cp:keywords/>
  <dc:description/>
  <cp:lastModifiedBy>Chris075</cp:lastModifiedBy>
  <dcterms:created xsi:type="dcterms:W3CDTF">2022-02-16T11:20:39Z</dcterms:created>
  <dcterms:modified xsi:type="dcterms:W3CDTF">2022-04-03T22:46:42Z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